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F:\Izvršenje F-plana\2026\"/>
    </mc:Choice>
  </mc:AlternateContent>
  <xr:revisionPtr revIDLastSave="0" documentId="13_ncr:1_{DE50C32B-C548-4BD7-ABB2-58E8C8C4E7D4}" xr6:coauthVersionLast="36" xr6:coauthVersionMax="36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08006'!$A$4:$F$460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2" l="1"/>
  <c r="E424" i="12"/>
  <c r="E452" i="12"/>
  <c r="C284" i="12"/>
  <c r="D284" i="12"/>
  <c r="C286" i="12"/>
  <c r="D286" i="12"/>
  <c r="E174" i="12"/>
  <c r="E163" i="12"/>
  <c r="E166" i="12"/>
  <c r="E98" i="12"/>
  <c r="E100" i="12"/>
  <c r="E11" i="12"/>
  <c r="E10" i="12" s="1"/>
  <c r="D28" i="12"/>
  <c r="C28" i="12"/>
  <c r="F24" i="12"/>
  <c r="D11" i="12"/>
  <c r="C11" i="12"/>
  <c r="E300" i="12"/>
  <c r="E303" i="12"/>
  <c r="E289" i="12"/>
  <c r="E298" i="12"/>
  <c r="F11" i="12" l="1"/>
  <c r="E288" i="12"/>
  <c r="F316" i="12" l="1"/>
  <c r="D305" i="12"/>
  <c r="C313" i="12"/>
  <c r="C305" i="12" s="1"/>
  <c r="F58" i="12"/>
  <c r="F63" i="12"/>
  <c r="F66" i="12"/>
  <c r="F69" i="12"/>
  <c r="F70" i="12"/>
  <c r="F71" i="12"/>
  <c r="F73" i="12"/>
  <c r="F75" i="12"/>
  <c r="F76" i="12"/>
  <c r="F78" i="12"/>
  <c r="F80" i="12"/>
  <c r="F82" i="12"/>
  <c r="F88" i="12"/>
  <c r="F89" i="12"/>
  <c r="F92" i="12"/>
  <c r="F96" i="12"/>
  <c r="F117" i="12"/>
  <c r="D279" i="12"/>
  <c r="D263" i="12"/>
  <c r="D258" i="12"/>
  <c r="D253" i="12"/>
  <c r="D250" i="12"/>
  <c r="D246" i="12"/>
  <c r="D240" i="12"/>
  <c r="D212" i="12"/>
  <c r="D204" i="12"/>
  <c r="C253" i="12"/>
  <c r="C250" i="12"/>
  <c r="C246" i="12"/>
  <c r="C240" i="12"/>
  <c r="C212" i="12"/>
  <c r="C204" i="12"/>
  <c r="C258" i="12"/>
  <c r="C263" i="12"/>
  <c r="C279" i="12"/>
  <c r="F121" i="12"/>
  <c r="F125" i="12"/>
  <c r="F127" i="12"/>
  <c r="F130" i="12"/>
  <c r="F142" i="12"/>
  <c r="F146" i="12"/>
  <c r="F156" i="12"/>
  <c r="F170" i="12"/>
  <c r="F188" i="12"/>
  <c r="F205" i="12"/>
  <c r="F207" i="12"/>
  <c r="F208" i="12"/>
  <c r="F210" i="12"/>
  <c r="F213" i="12"/>
  <c r="F214" i="12"/>
  <c r="F216" i="12"/>
  <c r="F217" i="12"/>
  <c r="F218" i="12"/>
  <c r="F219" i="12"/>
  <c r="F220" i="12"/>
  <c r="F221" i="12"/>
  <c r="F222" i="12"/>
  <c r="F223" i="12"/>
  <c r="F224" i="12"/>
  <c r="F225" i="12"/>
  <c r="F227" i="12"/>
  <c r="F228" i="12"/>
  <c r="F229" i="12"/>
  <c r="F230" i="12"/>
  <c r="F231" i="12"/>
  <c r="F232" i="12"/>
  <c r="F234" i="12"/>
  <c r="F235" i="12"/>
  <c r="F237" i="12"/>
  <c r="F239" i="12"/>
  <c r="F242" i="12"/>
  <c r="F243" i="12"/>
  <c r="F261" i="12"/>
  <c r="F267" i="12"/>
  <c r="F273" i="12"/>
  <c r="D201" i="12"/>
  <c r="D196" i="12"/>
  <c r="D179" i="12"/>
  <c r="D174" i="12"/>
  <c r="D169" i="12"/>
  <c r="D166" i="12"/>
  <c r="D163" i="12"/>
  <c r="D157" i="12"/>
  <c r="D129" i="12"/>
  <c r="D120" i="12"/>
  <c r="C201" i="12"/>
  <c r="C196" i="12"/>
  <c r="C179" i="12"/>
  <c r="C174" i="12"/>
  <c r="C169" i="12"/>
  <c r="C166" i="12"/>
  <c r="C163" i="12"/>
  <c r="C157" i="12"/>
  <c r="C129" i="12"/>
  <c r="C120" i="12"/>
  <c r="D114" i="12"/>
  <c r="D103" i="12"/>
  <c r="D100" i="12"/>
  <c r="D95" i="12"/>
  <c r="D91" i="12"/>
  <c r="D87" i="12"/>
  <c r="D84" i="12"/>
  <c r="D83" i="12"/>
  <c r="D81" i="12"/>
  <c r="D79" i="12"/>
  <c r="D77" i="12"/>
  <c r="D72" i="12"/>
  <c r="D67" i="12"/>
  <c r="D65" i="12"/>
  <c r="D61" i="12"/>
  <c r="D57" i="12" s="1"/>
  <c r="C91" i="12"/>
  <c r="C95" i="12"/>
  <c r="C100" i="12"/>
  <c r="C103" i="12"/>
  <c r="C114" i="12"/>
  <c r="C87" i="12"/>
  <c r="F87" i="12" s="1"/>
  <c r="C84" i="12"/>
  <c r="F84" i="12" s="1"/>
  <c r="C83" i="12"/>
  <c r="F83" i="12" s="1"/>
  <c r="C81" i="12"/>
  <c r="F81" i="12" s="1"/>
  <c r="C79" i="12"/>
  <c r="F79" i="12" s="1"/>
  <c r="C77" i="12"/>
  <c r="F77" i="12" s="1"/>
  <c r="C72" i="12"/>
  <c r="F72" i="12" s="1"/>
  <c r="C67" i="12"/>
  <c r="F67" i="12" s="1"/>
  <c r="C65" i="12"/>
  <c r="F65" i="12" s="1"/>
  <c r="C61" i="12"/>
  <c r="C57" i="12" s="1"/>
  <c r="D119" i="12" l="1"/>
  <c r="D203" i="12"/>
  <c r="C119" i="12"/>
  <c r="F61" i="12"/>
  <c r="C64" i="12"/>
  <c r="C56" i="12" s="1"/>
  <c r="C55" i="12" s="1"/>
  <c r="D64" i="12"/>
  <c r="D56" i="12" s="1"/>
  <c r="D55" i="12" s="1"/>
  <c r="C203" i="12"/>
  <c r="C118" i="12" s="1"/>
  <c r="C458" i="12"/>
  <c r="C454" i="12"/>
  <c r="C441" i="12"/>
  <c r="F404" i="12"/>
  <c r="F405" i="12"/>
  <c r="F414" i="12"/>
  <c r="F418" i="12"/>
  <c r="F430" i="12"/>
  <c r="F433" i="12"/>
  <c r="F438" i="12"/>
  <c r="C437" i="12"/>
  <c r="C428" i="12"/>
  <c r="C426" i="12"/>
  <c r="C403" i="12"/>
  <c r="D428" i="12"/>
  <c r="D437" i="12"/>
  <c r="D426" i="12"/>
  <c r="D403" i="12"/>
  <c r="F455" i="12"/>
  <c r="F459" i="12"/>
  <c r="E429" i="12"/>
  <c r="E428" i="12" s="1"/>
  <c r="D441" i="12"/>
  <c r="D454" i="12"/>
  <c r="D458" i="12"/>
  <c r="E458" i="12"/>
  <c r="E441" i="12"/>
  <c r="E454" i="12"/>
  <c r="E437" i="12"/>
  <c r="E403" i="12"/>
  <c r="E422" i="12"/>
  <c r="E51" i="12"/>
  <c r="E36" i="12"/>
  <c r="E384" i="12"/>
  <c r="E349" i="12"/>
  <c r="E344" i="12"/>
  <c r="E313" i="12"/>
  <c r="F313" i="12" s="1"/>
  <c r="E306" i="12"/>
  <c r="E263" i="12"/>
  <c r="F263" i="12" s="1"/>
  <c r="E258" i="12"/>
  <c r="F258" i="12" s="1"/>
  <c r="E240" i="12"/>
  <c r="F240" i="12" s="1"/>
  <c r="E212" i="12"/>
  <c r="F212" i="12" s="1"/>
  <c r="E204" i="12"/>
  <c r="F204" i="12" s="1"/>
  <c r="E201" i="12"/>
  <c r="E179" i="12"/>
  <c r="F179" i="12" s="1"/>
  <c r="E169" i="12"/>
  <c r="F169" i="12" s="1"/>
  <c r="E157" i="12"/>
  <c r="E129" i="12"/>
  <c r="F129" i="12" s="1"/>
  <c r="E120" i="12"/>
  <c r="E114" i="12"/>
  <c r="F114" i="12" s="1"/>
  <c r="E103" i="12"/>
  <c r="F103" i="12" s="1"/>
  <c r="E95" i="12"/>
  <c r="F95" i="12" s="1"/>
  <c r="E91" i="12"/>
  <c r="F91" i="12" s="1"/>
  <c r="E64" i="12"/>
  <c r="F403" i="12" l="1"/>
  <c r="D118" i="12"/>
  <c r="E440" i="12"/>
  <c r="E439" i="12" s="1"/>
  <c r="D440" i="12"/>
  <c r="D439" i="12" s="1"/>
  <c r="D402" i="12"/>
  <c r="D401" i="12" s="1"/>
  <c r="C402" i="12"/>
  <c r="C401" i="12" s="1"/>
  <c r="F454" i="12"/>
  <c r="F64" i="12"/>
  <c r="F437" i="12"/>
  <c r="F458" i="12"/>
  <c r="F429" i="12"/>
  <c r="C440" i="12"/>
  <c r="C439" i="12" s="1"/>
  <c r="F441" i="12"/>
  <c r="F428" i="12"/>
  <c r="E402" i="12"/>
  <c r="E32" i="12"/>
  <c r="E9" i="12" s="1"/>
  <c r="E343" i="12"/>
  <c r="E203" i="12"/>
  <c r="F203" i="12" s="1"/>
  <c r="E305" i="12"/>
  <c r="E119" i="12"/>
  <c r="E56" i="12"/>
  <c r="E55" i="12" s="1"/>
  <c r="D8" i="12" l="1"/>
  <c r="D7" i="12" s="1"/>
  <c r="D6" i="12" s="1"/>
  <c r="E118" i="12"/>
  <c r="F118" i="12" s="1"/>
  <c r="C8" i="12"/>
  <c r="C7" i="12" s="1"/>
  <c r="C6" i="12" s="1"/>
  <c r="F439" i="12"/>
  <c r="F440" i="12"/>
  <c r="E401" i="12"/>
  <c r="F401" i="12" s="1"/>
  <c r="F402" i="12"/>
  <c r="I26" i="1"/>
  <c r="E8" i="12" l="1"/>
  <c r="E7" i="12" s="1"/>
  <c r="E6" i="12" s="1"/>
  <c r="F6" i="12" s="1"/>
  <c r="F55" i="12"/>
  <c r="F56" i="12"/>
  <c r="F57" i="12"/>
  <c r="F119" i="12"/>
  <c r="F120" i="12"/>
  <c r="F305" i="12"/>
  <c r="F8" i="12" l="1"/>
  <c r="F7" i="12"/>
  <c r="F12" i="7"/>
  <c r="G14" i="7"/>
  <c r="H14" i="7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G17" i="4" l="1"/>
  <c r="C36" i="7" l="1"/>
  <c r="K25" i="1" l="1"/>
  <c r="J25" i="1"/>
  <c r="K24" i="1"/>
  <c r="J24" i="1"/>
  <c r="F11" i="8" l="1"/>
  <c r="F10" i="8" s="1"/>
  <c r="E11" i="8"/>
  <c r="D11" i="8"/>
  <c r="D10" i="8" s="1"/>
  <c r="C11" i="8"/>
  <c r="F14" i="8"/>
  <c r="E14" i="8"/>
  <c r="D14" i="8"/>
  <c r="C14" i="8"/>
  <c r="F16" i="8"/>
  <c r="E16" i="8"/>
  <c r="D16" i="8"/>
  <c r="C16" i="8"/>
  <c r="G16" i="8" s="1"/>
  <c r="F18" i="8"/>
  <c r="E18" i="8"/>
  <c r="D18" i="8"/>
  <c r="C18" i="8"/>
  <c r="G18" i="8" s="1"/>
  <c r="H19" i="8"/>
  <c r="G19" i="8"/>
  <c r="H17" i="8"/>
  <c r="G17" i="8"/>
  <c r="H15" i="8"/>
  <c r="G15" i="8"/>
  <c r="H12" i="8"/>
  <c r="G12" i="8"/>
  <c r="E18" i="7"/>
  <c r="H22" i="1" s="1"/>
  <c r="D18" i="7"/>
  <c r="G22" i="1" s="1"/>
  <c r="F20" i="7"/>
  <c r="C20" i="7"/>
  <c r="F25" i="7"/>
  <c r="C25" i="7"/>
  <c r="F23" i="7"/>
  <c r="H23" i="7"/>
  <c r="C23" i="7"/>
  <c r="H27" i="7"/>
  <c r="G27" i="7"/>
  <c r="H26" i="7"/>
  <c r="G26" i="7"/>
  <c r="H25" i="7"/>
  <c r="H24" i="7"/>
  <c r="G24" i="7"/>
  <c r="G23" i="7"/>
  <c r="H22" i="7"/>
  <c r="G22" i="7"/>
  <c r="H21" i="7"/>
  <c r="G21" i="7"/>
  <c r="H20" i="7"/>
  <c r="H18" i="8" l="1"/>
  <c r="C13" i="8"/>
  <c r="D13" i="8"/>
  <c r="E13" i="8"/>
  <c r="H16" i="8"/>
  <c r="F13" i="8"/>
  <c r="H13" i="8" s="1"/>
  <c r="H14" i="8"/>
  <c r="G14" i="8"/>
  <c r="F19" i="7"/>
  <c r="H11" i="8"/>
  <c r="E10" i="8"/>
  <c r="G11" i="8"/>
  <c r="C10" i="8"/>
  <c r="G10" i="8" s="1"/>
  <c r="G20" i="7"/>
  <c r="C19" i="7"/>
  <c r="H10" i="8"/>
  <c r="G13" i="8"/>
  <c r="G25" i="7"/>
  <c r="F11" i="7" l="1"/>
  <c r="E10" i="7"/>
  <c r="H21" i="1" s="1"/>
  <c r="D10" i="7"/>
  <c r="G21" i="1" s="1"/>
  <c r="C12" i="7"/>
  <c r="C11" i="7" s="1"/>
  <c r="F16" i="7"/>
  <c r="F15" i="7" s="1"/>
  <c r="C16" i="7"/>
  <c r="C15" i="7" s="1"/>
  <c r="C10" i="7" l="1"/>
  <c r="F21" i="1" s="1"/>
  <c r="F10" i="7"/>
  <c r="I21" i="1" s="1"/>
  <c r="F29" i="7"/>
  <c r="C29" i="7"/>
  <c r="F31" i="7"/>
  <c r="C31" i="7"/>
  <c r="F34" i="7"/>
  <c r="C34" i="7"/>
  <c r="G11" i="7"/>
  <c r="H11" i="7"/>
  <c r="G12" i="7"/>
  <c r="H12" i="7"/>
  <c r="G13" i="7"/>
  <c r="H13" i="7"/>
  <c r="G15" i="7"/>
  <c r="H15" i="7"/>
  <c r="G16" i="7"/>
  <c r="H16" i="7"/>
  <c r="G17" i="7"/>
  <c r="H17" i="7"/>
  <c r="G19" i="7"/>
  <c r="H19" i="7"/>
  <c r="H29" i="7"/>
  <c r="G30" i="7"/>
  <c r="H30" i="7"/>
  <c r="H31" i="7"/>
  <c r="G32" i="7"/>
  <c r="H32" i="7"/>
  <c r="G35" i="7"/>
  <c r="H35" i="7"/>
  <c r="G37" i="7"/>
  <c r="H37" i="7"/>
  <c r="F36" i="7"/>
  <c r="G36" i="7" s="1"/>
  <c r="F13" i="10"/>
  <c r="E13" i="10"/>
  <c r="D13" i="10"/>
  <c r="C13" i="10"/>
  <c r="F11" i="10"/>
  <c r="F10" i="10" s="1"/>
  <c r="E11" i="10"/>
  <c r="D11" i="10"/>
  <c r="C11" i="10"/>
  <c r="H14" i="10"/>
  <c r="G14" i="10"/>
  <c r="H12" i="10"/>
  <c r="G12" i="10"/>
  <c r="F11" i="4"/>
  <c r="E11" i="4"/>
  <c r="D11" i="4"/>
  <c r="C11" i="4"/>
  <c r="F13" i="4"/>
  <c r="E13" i="4"/>
  <c r="H13" i="4" s="1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E49" i="4"/>
  <c r="D49" i="4"/>
  <c r="C49" i="4"/>
  <c r="D51" i="4"/>
  <c r="E51" i="4"/>
  <c r="F51" i="4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H13" i="10" l="1"/>
  <c r="G13" i="10"/>
  <c r="D10" i="10"/>
  <c r="H51" i="4"/>
  <c r="G47" i="4"/>
  <c r="G36" i="4"/>
  <c r="G26" i="4"/>
  <c r="G13" i="4"/>
  <c r="F28" i="7"/>
  <c r="H28" i="7" s="1"/>
  <c r="G31" i="7"/>
  <c r="H10" i="7"/>
  <c r="G10" i="7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9" i="7"/>
  <c r="C28" i="7"/>
  <c r="G28" i="7" s="1"/>
  <c r="H34" i="7"/>
  <c r="F33" i="7"/>
  <c r="F18" i="7" s="1"/>
  <c r="I22" i="1" s="1"/>
  <c r="K22" i="1" s="1"/>
  <c r="G34" i="7"/>
  <c r="C33" i="7"/>
  <c r="G33" i="7" s="1"/>
  <c r="H11" i="10"/>
  <c r="E10" i="10"/>
  <c r="H10" i="10" s="1"/>
  <c r="G11" i="10"/>
  <c r="C10" i="10"/>
  <c r="G10" i="10" s="1"/>
  <c r="H33" i="7"/>
  <c r="H36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H30" i="4" l="1"/>
  <c r="G30" i="4"/>
  <c r="E10" i="2"/>
  <c r="H10" i="1" s="1"/>
  <c r="F71" i="2"/>
  <c r="F58" i="2"/>
  <c r="F51" i="2"/>
  <c r="F45" i="2"/>
  <c r="G45" i="2" s="1"/>
  <c r="F34" i="2"/>
  <c r="H34" i="2" s="1"/>
  <c r="F12" i="2"/>
  <c r="H18" i="7"/>
  <c r="C18" i="7"/>
  <c r="C58" i="2"/>
  <c r="C51" i="2"/>
  <c r="C34" i="2"/>
  <c r="G34" i="2" s="1"/>
  <c r="C45" i="2"/>
  <c r="G10" i="4"/>
  <c r="H10" i="4"/>
  <c r="G78" i="6"/>
  <c r="G83" i="6"/>
  <c r="D10" i="2"/>
  <c r="G10" i="1" s="1"/>
  <c r="F65" i="2"/>
  <c r="H65" i="2" s="1"/>
  <c r="C65" i="2"/>
  <c r="H45" i="2"/>
  <c r="G51" i="2"/>
  <c r="H51" i="2"/>
  <c r="G58" i="2"/>
  <c r="H58" i="2"/>
  <c r="C12" i="2"/>
  <c r="F22" i="1"/>
  <c r="J22" i="1" s="1"/>
  <c r="G18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84" i="2" l="1"/>
  <c r="G80" i="2"/>
  <c r="F11" i="2"/>
  <c r="I10" i="1" s="1"/>
  <c r="K10" i="1" s="1"/>
  <c r="G65" i="2"/>
  <c r="H12" i="2"/>
  <c r="H11" i="2"/>
  <c r="G11" i="6"/>
  <c r="C11" i="2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G87" i="2"/>
  <c r="C76" i="2"/>
  <c r="G23" i="1"/>
  <c r="G26" i="1" s="1"/>
  <c r="H12" i="1"/>
  <c r="H76" i="2" l="1"/>
  <c r="G11" i="2"/>
  <c r="F10" i="1"/>
  <c r="J10" i="1" s="1"/>
  <c r="F10" i="2"/>
  <c r="H10" i="2" s="1"/>
  <c r="I11" i="1"/>
  <c r="I12" i="1" s="1"/>
  <c r="K12" i="1" s="1"/>
  <c r="C70" i="2"/>
  <c r="G70" i="2" s="1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H23" i="1"/>
  <c r="H15" i="1"/>
  <c r="I23" i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F12" i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<sst xmlns="http://schemas.openxmlformats.org/spreadsheetml/2006/main" count="1633" uniqueCount="608">
  <si>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</si>
  <si>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</si>
  <si>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</si>
  <si>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</si>
  <si>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</si>
  <si>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</si>
  <si>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</si>
  <si>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</si>
  <si>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</si>
  <si>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</si>
  <si>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</si>
  <si>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</si>
  <si>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</si>
  <si>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</si>
  <si>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</si>
  <si>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</si>
  <si>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</si>
  <si>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</si>
  <si>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</si>
  <si>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</si>
  <si>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</si>
  <si>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</si>
  <si>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</si>
  <si>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</si>
  <si>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</si>
  <si>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</si>
  <si>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</si>
  <si>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</si>
  <si>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</si>
  <si>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</si>
  <si>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</si>
  <si>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</si>
  <si>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</si>
  <si>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</si>
  <si>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</si>
  <si>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</si>
  <si>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</si>
  <si>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</si>
  <si>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</si>
  <si>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</si>
  <si>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</si>
  <si>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</si>
  <si>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</si>
  <si>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</si>
  <si>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</si>
  <si>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</si>
  <si>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</si>
  <si>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</si>
  <si>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</si>
  <si>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</si>
  <si>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</si>
  <si>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</si>
  <si>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</si>
  <si>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</si>
  <si>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</si>
  <si>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</si>
  <si>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</si>
  <si>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</si>
  <si>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</si>
  <si>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</si>
  <si>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</si>
  <si>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</si>
  <si>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</si>
  <si>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</si>
  <si>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</si>
  <si>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</si>
  <si>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</si>
  <si>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</si>
  <si>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</si>
  <si>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</si>
  <si>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</si>
  <si>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</si>
  <si>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</si>
  <si>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</si>
  <si>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</si>
  <si>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</si>
  <si>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</si>
  <si>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</si>
  <si>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</si>
  <si>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</si>
  <si>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</si>
  <si>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</si>
  <si>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</si>
  <si>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</si>
  <si>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</si>
  <si>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</si>
  <si>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</si>
  <si>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</si>
  <si>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</si>
  <si>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</si>
  <si>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</si>
  <si>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</si>
  <si>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</si>
  <si>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</si>
  <si>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</si>
  <si>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</si>
  <si>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</si>
  <si>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</si>
  <si>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</si>
  <si>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</si>
  <si>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</si>
  <si>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</si>
  <si>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</si>
  <si>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</si>
  <si>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</si>
  <si>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</si>
  <si>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</si>
  <si>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</si>
  <si>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</si>
  <si>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</si>
  <si>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</si>
  <si>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</si>
  <si>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</si>
  <si>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</si>
  <si>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</si>
  <si>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</si>
  <si>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</si>
  <si>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</si>
  <si>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</si>
  <si>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</si>
  <si>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</si>
  <si>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</si>
  <si>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</si>
  <si>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</si>
  <si>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</si>
  <si>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</si>
  <si>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</si>
  <si>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</si>
  <si>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</si>
  <si>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</si>
  <si>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</si>
  <si>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</si>
  <si>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</si>
  <si>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</si>
  <si>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</si>
  <si>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</si>
  <si>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</si>
  <si>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</si>
  <si>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</si>
  <si>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</si>
  <si>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</si>
  <si>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</si>
  <si>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</si>
  <si>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</si>
  <si>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</si>
  <si>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</si>
  <si>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</si>
  <si>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</si>
  <si>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</si>
  <si>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</si>
  <si>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</si>
  <si>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</si>
  <si>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</si>
  <si>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</si>
  <si>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</si>
  <si>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</si>
  <si>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</si>
  <si>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</si>
  <si>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</si>
  <si>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</si>
  <si>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</si>
  <si>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</si>
  <si>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</si>
  <si>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</si>
  <si>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</si>
  <si>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</si>
  <si>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</si>
  <si>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</si>
  <si>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</si>
  <si>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</si>
  <si>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</si>
  <si>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</si>
  <si>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</si>
  <si>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</si>
  <si>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</si>
  <si>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</si>
  <si>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</si>
  <si>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</si>
  <si>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</si>
  <si>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</si>
  <si>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</si>
  <si>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</si>
  <si>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</si>
  <si>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</si>
  <si>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</si>
  <si>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</si>
  <si>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</si>
  <si>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</si>
  <si>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</si>
  <si>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</si>
  <si>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</si>
  <si>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</si>
  <si>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</si>
  <si>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</si>
  <si>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</si>
  <si>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</si>
  <si>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</si>
  <si>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</si>
  <si>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</si>
  <si>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</si>
  <si>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</si>
  <si>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</si>
  <si>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</si>
  <si>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</si>
  <si>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</si>
  <si>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</si>
  <si>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</si>
  <si>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</si>
  <si>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</si>
  <si>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</si>
  <si>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</si>
  <si>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</si>
  <si>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</si>
  <si>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</si>
  <si>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</si>
  <si>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</si>
  <si>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</si>
  <si>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</si>
  <si>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</si>
  <si>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</si>
  <si>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</si>
  <si>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</si>
  <si>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</si>
  <si>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</si>
  <si>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</si>
  <si>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</si>
  <si>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</si>
  <si>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</si>
  <si>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</si>
  <si>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</si>
  <si>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</si>
  <si>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</si>
  <si>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</si>
  <si>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</si>
  <si>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</si>
  <si>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</si>
  <si>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</si>
  <si>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</si>
  <si>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</si>
  <si>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</si>
  <si>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</si>
  <si>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</si>
  <si>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</si>
  <si>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</si>
  <si>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</si>
  <si>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</si>
  <si>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</si>
  <si>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</si>
  <si>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</si>
  <si>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</si>
  <si>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</si>
  <si>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</si>
  <si>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</si>
  <si>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</si>
  <si>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</si>
  <si>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</si>
  <si>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</si>
  <si>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</si>
  <si>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</si>
  <si>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</si>
  <si>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</si>
  <si>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</si>
  <si>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</si>
  <si>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</si>
  <si>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</si>
  <si>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</si>
  <si>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</si>
  <si>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</si>
  <si>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</si>
  <si>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</si>
  <si>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</si>
  <si>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</si>
  <si>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</si>
  <si>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</si>
  <si>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</si>
  <si>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</si>
  <si>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</si>
  <si>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</si>
  <si>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</si>
  <si>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</si>
  <si>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</si>
  <si>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</si>
  <si>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</si>
  <si>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</si>
  <si>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</si>
  <si>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</si>
  <si>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</si>
  <si>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</si>
  <si>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</si>
  <si>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</si>
  <si>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</si>
  <si>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</si>
  <si>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</si>
  <si>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</si>
  <si>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</si>
  <si>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</si>
  <si>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</si>
  <si>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</si>
  <si>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</si>
  <si>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</si>
  <si>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</si>
  <si>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</si>
  <si>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</si>
  <si>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</si>
  <si>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</si>
  <si>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</si>
  <si>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</si>
  <si>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</si>
  <si>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</si>
  <si>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</si>
  <si>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</si>
  <si>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</si>
  <si>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</si>
  <si>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</si>
  <si>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</si>
  <si>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</si>
  <si>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</si>
  <si>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</si>
  <si>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</si>
  <si>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</si>
  <si>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</si>
  <si>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</si>
  <si>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</si>
  <si>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</si>
  <si>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</si>
  <si>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</si>
  <si>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</si>
  <si>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</si>
  <si>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</si>
  <si>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</si>
  <si>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</si>
  <si>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</si>
  <si>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</si>
  <si>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</si>
  <si>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</si>
  <si>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</si>
  <si>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</si>
  <si>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</si>
  <si>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</si>
  <si>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</si>
  <si>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</si>
  <si>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</si>
  <si>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</si>
  <si>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</si>
  <si>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</si>
  <si>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</si>
  <si>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</si>
  <si>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</si>
  <si>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</si>
  <si>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</si>
  <si>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</si>
  <si>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</si>
  <si>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</si>
  <si>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</si>
  <si>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</si>
  <si>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</si>
  <si>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</si>
  <si>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</si>
  <si>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</si>
  <si>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</si>
  <si>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</si>
  <si>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</si>
  <si>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</si>
  <si>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</si>
  <si>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</si>
  <si>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</si>
  <si>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</si>
  <si>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</si>
  <si>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</si>
  <si>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</si>
  <si>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</si>
  <si>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</si>
  <si>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</si>
  <si>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</si>
  <si>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</si>
  <si>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</si>
  <si>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</si>
  <si>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</si>
  <si>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</si>
  <si>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</si>
  <si>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</si>
  <si>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</si>
  <si>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</si>
  <si>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</si>
  <si>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</si>
  <si>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</si>
  <si>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</si>
  <si>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</si>
  <si>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</si>
  <si>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</si>
  <si>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</si>
  <si>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</si>
  <si>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</si>
  <si>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</si>
  <si>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</si>
  <si>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</si>
  <si>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</si>
  <si>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</si>
  <si>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</si>
  <si>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</si>
  <si>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</si>
  <si>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</si>
  <si>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</si>
  <si>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</si>
  <si>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</si>
  <si>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</si>
  <si>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</si>
  <si>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</si>
  <si>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</si>
  <si>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</si>
  <si>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</si>
  <si>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</si>
  <si>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</si>
  <si>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</si>
  <si>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</si>
  <si>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</si>
  <si>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</si>
  <si>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</si>
  <si>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</si>
  <si>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</si>
  <si>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</si>
  <si>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</si>
  <si>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</si>
  <si>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</si>
  <si>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</si>
  <si>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</si>
  <si>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</si>
  <si>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</si>
  <si>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</si>
  <si>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</si>
  <si>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</si>
  <si>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</si>
  <si>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</si>
  <si>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</si>
  <si>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</si>
  <si>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</si>
  <si>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</si>
  <si>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</si>
  <si>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</si>
  <si>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</si>
  <si>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</si>
  <si>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</si>
  <si>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</si>
  <si>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</si>
  <si>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</si>
  <si>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</si>
  <si>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</si>
  <si>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</si>
  <si>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</si>
  <si>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</si>
  <si>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</si>
  <si>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</si>
  <si>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</si>
  <si>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</si>
  <si>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</si>
  <si>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</si>
  <si>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</si>
  <si>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</si>
  <si>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</si>
  <si>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</si>
  <si>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</si>
  <si>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</si>
  <si>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</si>
  <si>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</si>
  <si>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</si>
  <si>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</si>
  <si>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</si>
  <si>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</si>
  <si>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</si>
  <si>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</si>
  <si>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</si>
  <si>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</si>
  <si>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</si>
  <si>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</si>
  <si>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</si>
  <si>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</si>
  <si>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</si>
  <si>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</si>
  <si>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</si>
  <si>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</si>
  <si>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</si>
  <si>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</si>
  <si>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</si>
  <si>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</si>
  <si>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</si>
  <si>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</si>
  <si>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</si>
  <si>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</si>
  <si>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</si>
  <si>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</si>
  <si>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</si>
  <si>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</si>
  <si>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</si>
  <si>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</si>
  <si>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</si>
  <si>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</si>
  <si>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</si>
  <si>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</si>
  <si>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</si>
  <si>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</si>
  <si>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</si>
  <si>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</si>
  <si>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</si>
  <si>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</si>
  <si>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</si>
  <si>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</si>
  <si>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</si>
  <si>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</si>
  <si>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</si>
  <si>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</si>
  <si>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</si>
  <si>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</si>
  <si>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</si>
  <si>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</si>
  <si>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</si>
  <si>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</si>
  <si>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</si>
  <si>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</si>
  <si>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</si>
  <si>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</si>
  <si>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</si>
  <si>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</si>
  <si>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</si>
  <si>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</si>
  <si>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</si>
  <si>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</si>
  <si>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</si>
  <si>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</si>
  <si>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</si>
  <si>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</si>
  <si>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</si>
  <si>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</si>
  <si>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</si>
  <si>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</si>
  <si>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</si>
  <si>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</si>
  <si>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</si>
  <si>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</si>
  <si>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</si>
  <si>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</si>
  <si>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</si>
  <si>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</si>
  <si>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</si>
  <si>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</si>
  <si>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</si>
  <si>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</si>
  <si>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</si>
  <si>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</si>
  <si>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</si>
  <si>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</si>
  <si>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</si>
  <si>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</si>
  <si>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</si>
  <si>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</si>
  <si>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</si>
  <si>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</si>
  <si>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</si>
  <si>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</si>
  <si>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</si>
  <si>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</si>
  <si>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</si>
  <si>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</si>
  <si>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</si>
  <si>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</si>
  <si>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</si>
  <si>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</si>
  <si>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</si>
  <si>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</si>
  <si>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</si>
  <si>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</si>
  <si>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</si>
  <si>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</si>
  <si>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</si>
  <si>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51000</t>
  </si>
  <si>
    <t>Programi Unije - raspoloživ predujam</t>
  </si>
  <si>
    <t>Doprinosi za mirovinsko osiguranje za staž s povećanim trajanjem</t>
  </si>
  <si>
    <t>Instrumenti i uređaji</t>
  </si>
  <si>
    <t>Ostale darovnice</t>
  </si>
  <si>
    <t>56300</t>
  </si>
  <si>
    <t>Europski fond za regionalni razvoj – ras</t>
  </si>
  <si>
    <t>Rashodi za donacije, kazne, naknade šteta i kapitalne pomoći</t>
  </si>
  <si>
    <t>Usluge tekućeg i investicijskog  održavanja</t>
  </si>
  <si>
    <t>58100</t>
  </si>
  <si>
    <t>Mehanizam za oporavak i otpornost – besp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</si>
  <si>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</si>
  <si>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</si>
  <si>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</si>
  <si>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</si>
  <si>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</si>
  <si>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</si>
  <si>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</si>
  <si>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</si>
  <si>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</si>
  <si>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</si>
  <si>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</si>
  <si>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A679136</t>
  </si>
  <si>
    <t>K679128</t>
  </si>
  <si>
    <t>Pomoći iz državnog proračuna</t>
  </si>
  <si>
    <t>Darovnice</t>
  </si>
  <si>
    <t>Europski poljoprivredni jamstveni fond (EAGF)</t>
  </si>
  <si>
    <t>POLUGODIŠNJI IZVJEŠTAJ O IZVRŠENJU FINANCIJSKOG PLANA POMORSKOG FAKULTETA U SPLITU
ZA PRVO POLUGODIŠTE 2026. GODINE</t>
  </si>
  <si>
    <t>Primici od povrata jamčevnih pologa</t>
  </si>
  <si>
    <t>OSTVARENJE/
IZVRŠENJE 
01.2025. - 06.2025.</t>
  </si>
  <si>
    <t>OSTVARENJE/
IZVRŠENJE 
01.2026. - 06.2026.</t>
  </si>
  <si>
    <r>
      <t xml:space="preserve">POBOLJŠANJE UČINKOVITOSTI JAVNIH ULAGANJA NA PODRUČJU ISTRAŽIVANJA, RAZVOJA I INOVACIJA - NPOO (C3.2.R3) - </t>
    </r>
    <r>
      <rPr>
        <b/>
        <sz val="10"/>
        <color rgb="FFFF0000"/>
        <rFont val="Times New Roman"/>
        <family val="1"/>
        <charset val="238"/>
      </rPr>
      <t>Pavić projekt</t>
    </r>
  </si>
  <si>
    <t>Dodatna ulaganja u prijevoznim sredstvima</t>
  </si>
  <si>
    <t xml:space="preserve">RAZVOJ SUSTAVA PROGRAMSKIH SPORAZUMA ZA FINANCIRANJE SVEUČILIŠTA I ZNANSTVENIH INSTITUTA USMJERENIH NA INOVACIJE, ISTRAŽIVANJE I RAZVOJ - NPOO (C3.2. R1-I1 ) </t>
  </si>
  <si>
    <t>Dodatno ulaganje na prijevoznim sredstvima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</si>
</sst>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8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1" fontId="16" fillId="4" borderId="7" xfId="12" applyNumberFormat="1" applyFont="1" applyFill="1" applyBorder="1" applyAlignment="1">
      <alignment horizontal="center" vertical="center"/>
    </xf>
    <xf numFmtId="0" fontId="18" fillId="0" borderId="9" xfId="6" quotePrefix="1" applyBorder="1" applyAlignment="1">
      <alignment horizontal="left" vertical="center" wrapText="1" indent="2" justifyLastLine="1"/>
    </xf>
    <xf numFmtId="0" fontId="18" fillId="0" borderId="9" xfId="6" quotePrefix="1" applyBorder="1">
      <alignment horizontal="left" vertical="center" wrapText="1" justifyLastLine="1"/>
    </xf>
    <xf numFmtId="3" fontId="24" fillId="0" borderId="9" xfId="3" applyNumberFormat="1" applyFont="1" applyFill="1" applyBorder="1">
      <alignment vertical="center"/>
    </xf>
    <xf numFmtId="4" fontId="24" fillId="2" borderId="9" xfId="3" applyNumberFormat="1" applyFont="1" applyFill="1" applyBorder="1">
      <alignment vertical="center"/>
    </xf>
    <xf numFmtId="4" fontId="19" fillId="0" borderId="9" xfId="3" applyNumberFormat="1" applyFill="1" applyBorder="1">
      <alignment vertical="center"/>
    </xf>
    <xf numFmtId="0" fontId="18" fillId="0" borderId="9" xfId="7" quotePrefix="1" applyBorder="1" applyAlignment="1">
      <alignment horizontal="left" vertical="center" wrapText="1" indent="3"/>
    </xf>
    <xf numFmtId="0" fontId="18" fillId="0" borderId="9" xfId="7" quotePrefix="1" applyBorder="1">
      <alignment horizontal="left" vertical="center" wrapText="1"/>
    </xf>
    <xf numFmtId="0" fontId="18" fillId="0" borderId="9" xfId="9" quotePrefix="1" applyBorder="1" applyAlignment="1">
      <alignment horizontal="left" vertical="center" wrapText="1" indent="4"/>
    </xf>
    <xf numFmtId="0" fontId="18" fillId="0" borderId="9" xfId="9" quotePrefix="1" applyBorder="1">
      <alignment horizontal="left" vertical="center" wrapText="1"/>
    </xf>
    <xf numFmtId="0" fontId="18" fillId="0" borderId="9" xfId="10" quotePrefix="1" applyFont="1" applyBorder="1" applyAlignment="1">
      <alignment horizontal="left" vertical="center" wrapText="1" indent="5"/>
    </xf>
    <xf numFmtId="0" fontId="18" fillId="0" borderId="9" xfId="10" quotePrefix="1" applyFont="1" applyBorder="1">
      <alignment horizontal="left" vertical="center" wrapText="1"/>
    </xf>
    <xf numFmtId="0" fontId="23" fillId="0" borderId="9" xfId="10" quotePrefix="1" applyBorder="1">
      <alignment horizontal="left" vertical="center" wrapText="1"/>
    </xf>
    <xf numFmtId="3" fontId="19" fillId="0" borderId="9" xfId="3" applyNumberFormat="1" applyFill="1" applyBorder="1">
      <alignment vertical="center"/>
    </xf>
    <xf numFmtId="4" fontId="19" fillId="2" borderId="9" xfId="3" applyNumberFormat="1" applyFill="1" applyBorder="1">
      <alignment vertical="center"/>
    </xf>
    <xf numFmtId="4" fontId="21" fillId="2" borderId="9" xfId="8" applyNumberFormat="1" applyFill="1" applyBorder="1">
      <alignment horizontal="right" vertical="center"/>
    </xf>
    <xf numFmtId="4" fontId="9" fillId="2" borderId="9" xfId="3" applyNumberFormat="1" applyFont="1" applyFill="1" applyBorder="1">
      <alignment vertical="center"/>
    </xf>
    <xf numFmtId="3" fontId="9" fillId="0" borderId="9" xfId="3" applyNumberFormat="1" applyFont="1" applyFill="1" applyBorder="1">
      <alignment vertical="center"/>
    </xf>
    <xf numFmtId="3" fontId="19" fillId="2" borderId="9" xfId="3" applyNumberFormat="1" applyFill="1" applyBorder="1">
      <alignment vertical="center"/>
    </xf>
    <xf numFmtId="3" fontId="24" fillId="28" borderId="9" xfId="3" applyNumberFormat="1" applyFont="1" applyFill="1" applyBorder="1">
      <alignment vertical="center"/>
    </xf>
    <xf numFmtId="0" fontId="18" fillId="28" borderId="9" xfId="10" quotePrefix="1" applyFont="1" applyFill="1" applyBorder="1">
      <alignment horizontal="left" vertical="center" wrapText="1"/>
    </xf>
    <xf numFmtId="3" fontId="9" fillId="28" borderId="9" xfId="3" applyNumberFormat="1" applyFont="1" applyFill="1" applyBorder="1">
      <alignment vertical="center"/>
    </xf>
    <xf numFmtId="4" fontId="9" fillId="28" borderId="9" xfId="3" applyNumberFormat="1" applyFont="1" applyFill="1" applyBorder="1">
      <alignment vertical="center"/>
    </xf>
    <xf numFmtId="4" fontId="22" fillId="28" borderId="9" xfId="8" applyNumberFormat="1" applyFont="1" applyFill="1" applyBorder="1">
      <alignment horizontal="right" vertical="center"/>
    </xf>
    <xf numFmtId="3" fontId="19" fillId="28" borderId="9" xfId="3" applyNumberFormat="1" applyFill="1" applyBorder="1">
      <alignment vertical="center"/>
    </xf>
    <xf numFmtId="4" fontId="9" fillId="0" borderId="9" xfId="3" applyNumberFormat="1" applyFont="1" applyFill="1" applyBorder="1">
      <alignment vertical="center"/>
    </xf>
    <xf numFmtId="4" fontId="12" fillId="2" borderId="9" xfId="3" applyNumberFormat="1" applyFont="1" applyFill="1" applyBorder="1">
      <alignment vertical="center"/>
    </xf>
    <xf numFmtId="0" fontId="23" fillId="0" borderId="9" xfId="9" quotePrefix="1" applyFont="1" applyBorder="1" applyAlignment="1">
      <alignment horizontal="right" vertical="center" wrapText="1" indent="4"/>
    </xf>
    <xf numFmtId="0" fontId="18" fillId="28" borderId="9" xfId="9" quotePrefix="1" applyFill="1" applyBorder="1" applyAlignment="1">
      <alignment horizontal="right" vertical="center" wrapText="1" indent="4"/>
    </xf>
    <xf numFmtId="0" fontId="23" fillId="28" borderId="9" xfId="9" quotePrefix="1" applyFont="1" applyFill="1" applyBorder="1" applyAlignment="1">
      <alignment horizontal="right" vertical="center" wrapText="1" indent="4"/>
    </xf>
    <xf numFmtId="0" fontId="18" fillId="0" borderId="9" xfId="9" quotePrefix="1" applyFont="1" applyBorder="1" applyAlignment="1">
      <alignment horizontal="right" vertical="center" wrapText="1" indent="4"/>
    </xf>
    <xf numFmtId="0" fontId="18" fillId="28" borderId="9" xfId="9" quotePrefix="1" applyFont="1" applyFill="1" applyBorder="1" applyAlignment="1">
      <alignment horizontal="right" vertical="center" wrapText="1" indent="4"/>
    </xf>
    <xf numFmtId="1" fontId="19" fillId="2" borderId="9" xfId="3" applyNumberForma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3" fontId="16" fillId="4" borderId="7" xfId="12" applyNumberFormat="1" applyFont="1" applyFill="1" applyBorder="1" applyAlignment="1">
      <alignment horizontal="center" vertical="center" wrapText="1" justifyLastLine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I16" sqref="I16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42.75" customHeight="1" x14ac:dyDescent="0.25">
      <c r="A1" s="175" t="s">
        <v>600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75" t="s">
        <v>0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75" t="s">
        <v>1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68" t="s">
        <v>2</v>
      </c>
      <c r="B7" s="168"/>
      <c r="C7" s="168"/>
      <c r="D7" s="168"/>
      <c r="E7" s="168"/>
      <c r="F7" s="7"/>
      <c r="G7" s="8"/>
      <c r="H7" s="8"/>
      <c r="I7" s="9"/>
      <c r="J7" s="10"/>
      <c r="K7" s="10"/>
    </row>
    <row r="8" spans="1:11" ht="38.25" x14ac:dyDescent="0.25">
      <c r="A8" s="169" t="s">
        <v>3</v>
      </c>
      <c r="B8" s="169"/>
      <c r="C8" s="169"/>
      <c r="D8" s="169"/>
      <c r="E8" s="169"/>
      <c r="F8" s="11" t="s">
        <v>559</v>
      </c>
      <c r="G8" s="12" t="s">
        <v>561</v>
      </c>
      <c r="H8" s="12" t="s">
        <v>562</v>
      </c>
      <c r="I8" s="11" t="s">
        <v>563</v>
      </c>
      <c r="J8" s="11" t="s">
        <v>4</v>
      </c>
      <c r="K8" s="11" t="s">
        <v>5</v>
      </c>
    </row>
    <row r="9" spans="1:11" x14ac:dyDescent="0.25">
      <c r="A9" s="173">
        <v>1</v>
      </c>
      <c r="B9" s="173"/>
      <c r="C9" s="173"/>
      <c r="D9" s="173"/>
      <c r="E9" s="174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54" t="s">
        <v>8</v>
      </c>
      <c r="B10" s="160"/>
      <c r="C10" s="160"/>
      <c r="D10" s="160"/>
      <c r="E10" s="161"/>
      <c r="F10" s="15">
        <f>+'A.1 PRIHODI EK'!C11</f>
        <v>3047374.8700000006</v>
      </c>
      <c r="G10" s="16">
        <f>+'A.1 PRIHODI EK'!D10</f>
        <v>6995163</v>
      </c>
      <c r="H10" s="16">
        <f>+'A.1 PRIHODI EK'!E10</f>
        <v>6995163</v>
      </c>
      <c r="I10" s="15">
        <f>+'A.1 PRIHODI EK'!F11</f>
        <v>3858468.09</v>
      </c>
      <c r="J10" s="17">
        <f t="shared" ref="J10:J16" si="0">+I10/F10*100</f>
        <v>126.61612878628219</v>
      </c>
      <c r="K10" s="17">
        <f t="shared" ref="K10:K16" si="1">+I10/H10*100</f>
        <v>55.159087643847613</v>
      </c>
    </row>
    <row r="11" spans="1:11" x14ac:dyDescent="0.25">
      <c r="A11" s="162" t="s">
        <v>9</v>
      </c>
      <c r="B11" s="161"/>
      <c r="C11" s="161"/>
      <c r="D11" s="161"/>
      <c r="E11" s="161"/>
      <c r="F11" s="15">
        <f>+'A.1 PRIHODI EK'!C70</f>
        <v>2880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>
        <f t="shared" si="0"/>
        <v>0</v>
      </c>
      <c r="K11" s="17" t="e">
        <f t="shared" si="1"/>
        <v>#DIV/0!</v>
      </c>
    </row>
    <row r="12" spans="1:11" x14ac:dyDescent="0.25">
      <c r="A12" s="163" t="s">
        <v>10</v>
      </c>
      <c r="B12" s="164"/>
      <c r="C12" s="164"/>
      <c r="D12" s="164"/>
      <c r="E12" s="165"/>
      <c r="F12" s="18">
        <f>F10+F11</f>
        <v>3050254.8700000006</v>
      </c>
      <c r="G12" s="19">
        <f>G10+G11</f>
        <v>6995163</v>
      </c>
      <c r="H12" s="19">
        <f>H10+H11</f>
        <v>6995163</v>
      </c>
      <c r="I12" s="18">
        <f>I10+I11</f>
        <v>3858468.09</v>
      </c>
      <c r="J12" s="18">
        <f t="shared" si="0"/>
        <v>126.496579939892</v>
      </c>
      <c r="K12" s="18">
        <f t="shared" si="1"/>
        <v>55.159087643847613</v>
      </c>
    </row>
    <row r="13" spans="1:11" x14ac:dyDescent="0.25">
      <c r="A13" s="166" t="s">
        <v>11</v>
      </c>
      <c r="B13" s="160"/>
      <c r="C13" s="160"/>
      <c r="D13" s="160"/>
      <c r="E13" s="160"/>
      <c r="F13" s="15">
        <f>+'A.1 RASHODI EK'!C10</f>
        <v>3453726.91</v>
      </c>
      <c r="G13" s="16">
        <f>+'A.1 RASHODI EK'!D10</f>
        <v>6419452</v>
      </c>
      <c r="H13" s="16">
        <f>+'A.1 RASHODI EK'!E10</f>
        <v>6419452</v>
      </c>
      <c r="I13" s="15">
        <f>+'A.1 RASHODI EK'!F10</f>
        <v>3384393.65</v>
      </c>
      <c r="J13" s="17">
        <f t="shared" si="0"/>
        <v>97.992508909744686</v>
      </c>
      <c r="K13" s="17">
        <f t="shared" si="1"/>
        <v>52.720912158857168</v>
      </c>
    </row>
    <row r="14" spans="1:11" x14ac:dyDescent="0.25">
      <c r="A14" s="162" t="s">
        <v>12</v>
      </c>
      <c r="B14" s="161"/>
      <c r="C14" s="161"/>
      <c r="D14" s="161"/>
      <c r="E14" s="161"/>
      <c r="F14" s="15">
        <f>+'A.1 RASHODI EK'!C113</f>
        <v>24172.66</v>
      </c>
      <c r="G14" s="16">
        <f>+'A.1 RASHODI EK'!D113</f>
        <v>456519</v>
      </c>
      <c r="H14" s="16">
        <f>+'A.1 RASHODI EK'!E113</f>
        <v>456519</v>
      </c>
      <c r="I14" s="15">
        <f>+'A.1 RASHODI EK'!F113</f>
        <v>289378.86</v>
      </c>
      <c r="J14" s="17">
        <f t="shared" si="0"/>
        <v>1197.1328765638536</v>
      </c>
      <c r="K14" s="17">
        <f t="shared" si="1"/>
        <v>63.388130614497975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3477899.5700000003</v>
      </c>
      <c r="G15" s="19">
        <f>G13+G14</f>
        <v>6875971</v>
      </c>
      <c r="H15" s="19">
        <f>H13+H14</f>
        <v>6875971</v>
      </c>
      <c r="I15" s="18">
        <f>I13+I14</f>
        <v>3673772.51</v>
      </c>
      <c r="J15" s="18">
        <f t="shared" si="0"/>
        <v>105.63193203419614</v>
      </c>
      <c r="K15" s="18">
        <f t="shared" si="1"/>
        <v>53.429144916405257</v>
      </c>
    </row>
    <row r="16" spans="1:11" x14ac:dyDescent="0.25">
      <c r="A16" s="167" t="s">
        <v>14</v>
      </c>
      <c r="B16" s="164"/>
      <c r="C16" s="164"/>
      <c r="D16" s="164"/>
      <c r="E16" s="164"/>
      <c r="F16" s="22">
        <f>F12-F15</f>
        <v>-427644.69999999972</v>
      </c>
      <c r="G16" s="23">
        <f>G12-G15</f>
        <v>119192</v>
      </c>
      <c r="H16" s="23">
        <f>H12-H15</f>
        <v>119192</v>
      </c>
      <c r="I16" s="22">
        <f>I12-I15</f>
        <v>184695.58000000007</v>
      </c>
      <c r="J16" s="18">
        <f t="shared" si="0"/>
        <v>-43.189025843182485</v>
      </c>
      <c r="K16" s="18">
        <f t="shared" si="1"/>
        <v>154.95635613128405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68" t="s">
        <v>15</v>
      </c>
      <c r="B18" s="168"/>
      <c r="C18" s="168"/>
      <c r="D18" s="168"/>
      <c r="E18" s="168"/>
      <c r="F18" s="25"/>
      <c r="G18" s="26"/>
      <c r="H18" s="26"/>
      <c r="I18" s="25"/>
      <c r="J18" s="27"/>
      <c r="K18" s="27"/>
    </row>
    <row r="19" spans="1:11" ht="38.25" x14ac:dyDescent="0.25">
      <c r="A19" s="169" t="s">
        <v>3</v>
      </c>
      <c r="B19" s="169"/>
      <c r="C19" s="169"/>
      <c r="D19" s="169"/>
      <c r="E19" s="169"/>
      <c r="F19" s="11" t="s">
        <v>559</v>
      </c>
      <c r="G19" s="12" t="s">
        <v>561</v>
      </c>
      <c r="H19" s="12" t="s">
        <v>562</v>
      </c>
      <c r="I19" s="11" t="s">
        <v>563</v>
      </c>
      <c r="J19" s="28" t="s">
        <v>4</v>
      </c>
      <c r="K19" s="28" t="s">
        <v>5</v>
      </c>
    </row>
    <row r="20" spans="1:11" x14ac:dyDescent="0.25">
      <c r="A20" s="170">
        <v>1</v>
      </c>
      <c r="B20" s="171"/>
      <c r="C20" s="171"/>
      <c r="D20" s="171"/>
      <c r="E20" s="171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54" t="s">
        <v>16</v>
      </c>
      <c r="B21" s="172"/>
      <c r="C21" s="172"/>
      <c r="D21" s="172"/>
      <c r="E21" s="172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500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54" t="s">
        <v>17</v>
      </c>
      <c r="B22" s="155"/>
      <c r="C22" s="155"/>
      <c r="D22" s="155"/>
      <c r="E22" s="155"/>
      <c r="F22" s="15">
        <f>+'B.1 RAČUN FINANC EK'!C18</f>
        <v>0</v>
      </c>
      <c r="G22" s="16">
        <f>+'B.1 RAČUN FINANC EK'!D18</f>
        <v>0</v>
      </c>
      <c r="H22" s="16">
        <f>+'B.1 RAČUN FINANC EK'!E18</f>
        <v>0</v>
      </c>
      <c r="I22" s="15">
        <f>+'B.1 RAČUN FINANC EK'!F18</f>
        <v>4948.8999999999996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56" t="s">
        <v>18</v>
      </c>
      <c r="B23" s="157"/>
      <c r="C23" s="157"/>
      <c r="D23" s="157"/>
      <c r="E23" s="158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-4448.8999999999996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54" t="s">
        <v>19</v>
      </c>
      <c r="B24" s="155"/>
      <c r="C24" s="155"/>
      <c r="D24" s="155"/>
      <c r="E24" s="155"/>
      <c r="F24" s="112">
        <v>404311.51</v>
      </c>
      <c r="G24" s="113"/>
      <c r="H24" s="113"/>
      <c r="I24" s="15">
        <v>-70561.570000000007</v>
      </c>
      <c r="J24" s="17">
        <f t="shared" si="2"/>
        <v>-17.452278318764659</v>
      </c>
      <c r="K24" s="17" t="e">
        <f t="shared" si="3"/>
        <v>#DIV/0!</v>
      </c>
    </row>
    <row r="25" spans="1:11" x14ac:dyDescent="0.25">
      <c r="A25" s="154" t="s">
        <v>20</v>
      </c>
      <c r="B25" s="155"/>
      <c r="C25" s="155"/>
      <c r="D25" s="155"/>
      <c r="E25" s="155"/>
      <c r="F25" s="112">
        <v>23333.19</v>
      </c>
      <c r="G25" s="113">
        <v>-119192</v>
      </c>
      <c r="H25" s="113">
        <v>-119192</v>
      </c>
      <c r="I25" s="113">
        <v>-109685.11</v>
      </c>
      <c r="J25" s="17">
        <f t="shared" si="2"/>
        <v>-470.08193050328737</v>
      </c>
      <c r="K25" s="17">
        <f t="shared" si="3"/>
        <v>92.02388583126384</v>
      </c>
    </row>
    <row r="26" spans="1:11" x14ac:dyDescent="0.25">
      <c r="A26" s="156" t="s">
        <v>21</v>
      </c>
      <c r="B26" s="157"/>
      <c r="C26" s="157"/>
      <c r="D26" s="157"/>
      <c r="E26" s="158"/>
      <c r="F26" s="18">
        <f>+F23+F24+F25</f>
        <v>427644.7</v>
      </c>
      <c r="G26" s="23">
        <f>+G23+G24+G25</f>
        <v>-119192</v>
      </c>
      <c r="H26" s="23">
        <f>+H23+H24+H25</f>
        <v>-119192</v>
      </c>
      <c r="I26" s="18">
        <f>+I23+I24+I25</f>
        <v>-184695.58000000002</v>
      </c>
      <c r="J26" s="18">
        <f t="shared" si="2"/>
        <v>-43.189025843182435</v>
      </c>
      <c r="K26" s="18">
        <f t="shared" si="3"/>
        <v>154.956356131284</v>
      </c>
    </row>
    <row r="27" spans="1:11" x14ac:dyDescent="0.25">
      <c r="A27" s="159" t="s">
        <v>22</v>
      </c>
      <c r="B27" s="159"/>
      <c r="C27" s="159"/>
      <c r="D27" s="159"/>
      <c r="E27" s="159"/>
      <c r="F27" s="22">
        <f>+F16+F26</f>
        <v>0</v>
      </c>
      <c r="G27" s="23">
        <f>+G16+G26</f>
        <v>0</v>
      </c>
      <c r="H27" s="23">
        <f>+H16+H26</f>
        <v>0</v>
      </c>
      <c r="I27" s="22">
        <f>+I16+I26</f>
        <v>0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</row>
    <row r="30" spans="1:11" ht="20.25" customHeight="1" x14ac:dyDescent="0.25">
      <c r="A30" s="152" t="s">
        <v>564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1:11" ht="38.25" customHeight="1" x14ac:dyDescent="0.25">
      <c r="A31" s="152" t="s">
        <v>558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</row>
    <row r="32" spans="1:11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</row>
    <row r="33" spans="1:11" ht="31.5" customHeight="1" x14ac:dyDescent="0.25">
      <c r="A33" s="153" t="s">
        <v>565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39" activePane="bottomRight" state="frozen"/>
      <selection pane="topRight" activeCell="C1" sqref="C1"/>
      <selection pane="bottomLeft" activeCell="A10" sqref="A10"/>
      <selection pane="bottomRight" activeCell="E80" sqref="E8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78" t="s">
        <v>23</v>
      </c>
      <c r="B3" s="178"/>
      <c r="C3" s="178"/>
      <c r="D3" s="178"/>
      <c r="E3" s="178"/>
      <c r="F3" s="178"/>
      <c r="G3" s="178"/>
      <c r="H3" s="178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8" t="s">
        <v>24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7" t="s">
        <v>3</v>
      </c>
      <c r="B7" s="177"/>
      <c r="C7" s="50" t="s">
        <v>560</v>
      </c>
      <c r="D7" s="50" t="s">
        <v>566</v>
      </c>
      <c r="E7" s="50" t="s">
        <v>567</v>
      </c>
      <c r="F7" s="50" t="s">
        <v>568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3050254.8700000006</v>
      </c>
      <c r="D10" s="99">
        <f>+D11+D70</f>
        <v>6995163</v>
      </c>
      <c r="E10" s="99">
        <f>+E11+E70</f>
        <v>6995163</v>
      </c>
      <c r="F10" s="89">
        <f>+F11+F70</f>
        <v>3858468.09</v>
      </c>
      <c r="G10" s="89">
        <f>+F10/C10*100</f>
        <v>126.496579939892</v>
      </c>
      <c r="H10" s="89">
        <f>+F10/E10*100</f>
        <v>55.159087643847613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3047374.8700000006</v>
      </c>
      <c r="D11" s="93">
        <f>+D12+D34+D45+D51+D58+D65</f>
        <v>6995163</v>
      </c>
      <c r="E11" s="93">
        <f>+E12+E34+E45+E51+E58+E65</f>
        <v>6995163</v>
      </c>
      <c r="F11" s="92">
        <f>+F12+F34+F45+F51+F58+F65</f>
        <v>3858468.09</v>
      </c>
      <c r="G11" s="94">
        <f>+F11/C11*100</f>
        <v>126.61612878628219</v>
      </c>
      <c r="H11" s="94">
        <f>+F11/E11*100</f>
        <v>55.159087643847613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83576.63</v>
      </c>
      <c r="D12" s="44">
        <v>214021</v>
      </c>
      <c r="E12" s="44">
        <v>214021</v>
      </c>
      <c r="F12" s="75">
        <f>+F13+F15+F20+F23+F26+F29</f>
        <v>103745.45999999999</v>
      </c>
      <c r="G12" s="75">
        <f>+F12/C12*100</f>
        <v>124.13214076710197</v>
      </c>
      <c r="H12" s="75">
        <f>+F12/E12*100</f>
        <v>48.474430079291281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16559.14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0</v>
      </c>
      <c r="D14" s="72"/>
      <c r="E14" s="72"/>
      <c r="F14" s="43">
        <v>16559.14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15549.37</v>
      </c>
      <c r="D15" s="73"/>
      <c r="E15" s="73"/>
      <c r="F15" s="75">
        <f>SUM(F16:F19)</f>
        <v>13866.62</v>
      </c>
      <c r="G15" s="75">
        <f t="shared" si="0"/>
        <v>89.178018144786577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>
        <v>15549.37</v>
      </c>
      <c r="D16" s="72"/>
      <c r="E16" s="72"/>
      <c r="F16" s="43">
        <v>13866.62</v>
      </c>
      <c r="G16" s="43">
        <f t="shared" si="0"/>
        <v>89.178018144786577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>
        <v>0</v>
      </c>
      <c r="D17" s="72"/>
      <c r="E17" s="72"/>
      <c r="F17" s="48">
        <v>0</v>
      </c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0</v>
      </c>
      <c r="D18" s="72"/>
      <c r="E18" s="72"/>
      <c r="F18" s="43">
        <v>0</v>
      </c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>
        <v>0</v>
      </c>
      <c r="D19" s="72"/>
      <c r="E19" s="72"/>
      <c r="F19" s="43">
        <v>0</v>
      </c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>
        <v>0</v>
      </c>
      <c r="D21" s="72"/>
      <c r="E21" s="72"/>
      <c r="F21" s="43">
        <v>0</v>
      </c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>
        <v>0</v>
      </c>
      <c r="D22" s="72"/>
      <c r="E22" s="72"/>
      <c r="F22" s="48">
        <v>0</v>
      </c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13000</v>
      </c>
      <c r="D23" s="73"/>
      <c r="E23" s="73"/>
      <c r="F23" s="75">
        <f>+F24+F25</f>
        <v>30000</v>
      </c>
      <c r="G23" s="75">
        <f t="shared" si="0"/>
        <v>230.76923076923075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13000</v>
      </c>
      <c r="D24" s="72"/>
      <c r="E24" s="72"/>
      <c r="F24" s="43">
        <v>30000</v>
      </c>
      <c r="G24" s="43">
        <f t="shared" si="0"/>
        <v>230.76923076923075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>
        <v>0</v>
      </c>
      <c r="D25" s="72"/>
      <c r="E25" s="72"/>
      <c r="F25" s="43">
        <v>0</v>
      </c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>
        <v>0</v>
      </c>
      <c r="D27" s="72"/>
      <c r="E27" s="72"/>
      <c r="F27" s="43">
        <v>0</v>
      </c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>
        <v>0</v>
      </c>
      <c r="D28" s="72"/>
      <c r="E28" s="72"/>
      <c r="F28" s="43">
        <v>0</v>
      </c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55027.26</v>
      </c>
      <c r="D29" s="73"/>
      <c r="E29" s="73"/>
      <c r="F29" s="75">
        <f>SUM(F30:F33)</f>
        <v>43319.7</v>
      </c>
      <c r="G29" s="75">
        <f t="shared" si="0"/>
        <v>78.724072396117833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4000</v>
      </c>
      <c r="D30" s="73"/>
      <c r="E30" s="73"/>
      <c r="F30" s="43">
        <v>8341</v>
      </c>
      <c r="G30" s="43">
        <f t="shared" si="0"/>
        <v>208.52499999999998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0</v>
      </c>
      <c r="D31" s="73"/>
      <c r="E31" s="73"/>
      <c r="F31" s="43">
        <v>0</v>
      </c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51027.26</v>
      </c>
      <c r="D32" s="73"/>
      <c r="E32" s="73"/>
      <c r="F32" s="43">
        <v>34978.699999999997</v>
      </c>
      <c r="G32" s="43">
        <f t="shared" si="0"/>
        <v>68.549046137299939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>
        <v>0</v>
      </c>
      <c r="D33" s="73"/>
      <c r="E33" s="73"/>
      <c r="F33" s="43">
        <v>0</v>
      </c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0.49</v>
      </c>
      <c r="D34" s="44">
        <v>20</v>
      </c>
      <c r="E34" s="44">
        <v>20</v>
      </c>
      <c r="F34" s="75">
        <f>+F35+F42</f>
        <v>3.46</v>
      </c>
      <c r="G34" s="75">
        <f>+F34/C34*100</f>
        <v>706.12244897959181</v>
      </c>
      <c r="H34" s="75">
        <f>+F34/E34*100</f>
        <v>17.299999999999997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0.49</v>
      </c>
      <c r="D35" s="73"/>
      <c r="E35" s="73"/>
      <c r="F35" s="75">
        <f>SUM(F36:F41)</f>
        <v>3.46</v>
      </c>
      <c r="G35" s="75">
        <f t="shared" si="0"/>
        <v>706.12244897959181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0</v>
      </c>
      <c r="D36" s="73"/>
      <c r="E36" s="73"/>
      <c r="F36" s="43">
        <v>3.46</v>
      </c>
      <c r="G36" s="43" t="e">
        <f t="shared" si="0"/>
        <v>#DIV/0!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>
        <v>0</v>
      </c>
      <c r="D37" s="73"/>
      <c r="E37" s="73"/>
      <c r="F37" s="43">
        <v>0</v>
      </c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>
        <v>0.49</v>
      </c>
      <c r="D38" s="73"/>
      <c r="E38" s="73"/>
      <c r="F38" s="43">
        <v>0</v>
      </c>
      <c r="G38" s="43">
        <f t="shared" si="0"/>
        <v>0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>
        <v>0</v>
      </c>
      <c r="D39" s="73"/>
      <c r="E39" s="73"/>
      <c r="F39" s="43">
        <v>0</v>
      </c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>
        <v>0</v>
      </c>
      <c r="D40" s="73"/>
      <c r="E40" s="73"/>
      <c r="F40" s="43">
        <v>0</v>
      </c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>
        <v>0</v>
      </c>
      <c r="D41" s="73"/>
      <c r="E41" s="73"/>
      <c r="F41" s="43">
        <v>0</v>
      </c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>
        <v>0</v>
      </c>
      <c r="D43" s="73"/>
      <c r="E43" s="73"/>
      <c r="F43" s="43">
        <v>0</v>
      </c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>
        <v>0</v>
      </c>
      <c r="D44" s="73"/>
      <c r="E44" s="73"/>
      <c r="F44" s="43">
        <v>0</v>
      </c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189953.02</v>
      </c>
      <c r="D45" s="44">
        <v>485489</v>
      </c>
      <c r="E45" s="44">
        <v>485489</v>
      </c>
      <c r="F45" s="75">
        <f>+F46+F48</f>
        <v>285697.36</v>
      </c>
      <c r="G45" s="75">
        <f>+F45/C45*100</f>
        <v>150.40422100159293</v>
      </c>
      <c r="H45" s="75">
        <f>+F45/E45*100</f>
        <v>58.847339486579507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>
        <v>0</v>
      </c>
      <c r="D47" s="73"/>
      <c r="E47" s="73"/>
      <c r="F47" s="43">
        <v>0</v>
      </c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189953.02</v>
      </c>
      <c r="D48" s="73"/>
      <c r="E48" s="73"/>
      <c r="F48" s="75">
        <f>+F49+F50</f>
        <v>285697.36</v>
      </c>
      <c r="G48" s="75">
        <f t="shared" si="0"/>
        <v>150.40422100159293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>
        <v>0</v>
      </c>
      <c r="D49" s="73"/>
      <c r="E49" s="73"/>
      <c r="F49" s="43">
        <v>0</v>
      </c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189953.02</v>
      </c>
      <c r="D50" s="73"/>
      <c r="E50" s="73"/>
      <c r="F50" s="43">
        <v>285697.36</v>
      </c>
      <c r="G50" s="43">
        <f t="shared" si="0"/>
        <v>150.40422100159293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329154.56</v>
      </c>
      <c r="D51" s="44">
        <v>557915</v>
      </c>
      <c r="E51" s="44">
        <v>557915</v>
      </c>
      <c r="F51" s="75">
        <f>+F52+F55</f>
        <v>509640.44999999995</v>
      </c>
      <c r="G51" s="75">
        <f>+F51/C51*100</f>
        <v>154.83317320592488</v>
      </c>
      <c r="H51" s="75">
        <f>+F51/E51*100</f>
        <v>91.34732889418639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312244.58</v>
      </c>
      <c r="D52" s="73"/>
      <c r="E52" s="73"/>
      <c r="F52" s="75">
        <f>+F53+F54</f>
        <v>483640.44999999995</v>
      </c>
      <c r="G52" s="75">
        <f t="shared" si="0"/>
        <v>154.89154367387255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134.99</v>
      </c>
      <c r="D53" s="73"/>
      <c r="E53" s="73"/>
      <c r="F53" s="43">
        <v>69.41</v>
      </c>
      <c r="G53" s="43">
        <f t="shared" si="0"/>
        <v>51.418623601748273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312109.59000000003</v>
      </c>
      <c r="D54" s="73"/>
      <c r="E54" s="73"/>
      <c r="F54" s="43">
        <v>483571.04</v>
      </c>
      <c r="G54" s="43">
        <f t="shared" si="0"/>
        <v>154.93629657454613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16909.98</v>
      </c>
      <c r="D55" s="73"/>
      <c r="E55" s="73"/>
      <c r="F55" s="75">
        <f>+F56+F57</f>
        <v>26000</v>
      </c>
      <c r="G55" s="75">
        <f t="shared" si="0"/>
        <v>153.75535630438358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16284.98</v>
      </c>
      <c r="D56" s="73"/>
      <c r="E56" s="73"/>
      <c r="F56" s="43">
        <v>26000</v>
      </c>
      <c r="G56" s="43">
        <f t="shared" si="0"/>
        <v>159.65632134641859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625</v>
      </c>
      <c r="D57" s="73"/>
      <c r="E57" s="73"/>
      <c r="F57" s="43">
        <v>0</v>
      </c>
      <c r="G57" s="43">
        <f t="shared" si="0"/>
        <v>0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538</v>
      </c>
      <c r="C58" s="75">
        <f>+C59+C63</f>
        <v>2438156.9900000002</v>
      </c>
      <c r="D58" s="44">
        <v>5732718</v>
      </c>
      <c r="E58" s="44">
        <v>5732718</v>
      </c>
      <c r="F58" s="75">
        <f>+F59+F63</f>
        <v>2958742.4</v>
      </c>
      <c r="G58" s="75">
        <f>+F58/C58*100</f>
        <v>121.35159516533017</v>
      </c>
      <c r="H58" s="75">
        <f>+F58/E58*100</f>
        <v>51.611511328483274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538</v>
      </c>
      <c r="C59" s="75">
        <f>+C60+C61+C62</f>
        <v>2438156.9900000002</v>
      </c>
      <c r="D59" s="73"/>
      <c r="E59" s="73"/>
      <c r="F59" s="75">
        <f>+F60+F61+F62</f>
        <v>2958742.4</v>
      </c>
      <c r="G59" s="75">
        <f t="shared" si="0"/>
        <v>121.35159516533017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539</v>
      </c>
      <c r="C60" s="115">
        <v>2438156.9900000002</v>
      </c>
      <c r="D60" s="116"/>
      <c r="E60" s="116"/>
      <c r="F60" s="115">
        <v>2958742.4</v>
      </c>
      <c r="G60" s="115">
        <f t="shared" si="0"/>
        <v>121.35159516533017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539</v>
      </c>
      <c r="C61" s="115">
        <v>0</v>
      </c>
      <c r="D61" s="116"/>
      <c r="E61" s="116"/>
      <c r="F61" s="115">
        <v>0</v>
      </c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540</v>
      </c>
      <c r="C62" s="115">
        <v>0</v>
      </c>
      <c r="D62" s="116"/>
      <c r="E62" s="116"/>
      <c r="F62" s="115">
        <v>0</v>
      </c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548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548</v>
      </c>
      <c r="C64" s="43">
        <v>0</v>
      </c>
      <c r="D64" s="73"/>
      <c r="E64" s="73"/>
      <c r="F64" s="43">
        <v>0</v>
      </c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6533.18</v>
      </c>
      <c r="D65" s="44">
        <v>5000</v>
      </c>
      <c r="E65" s="44">
        <v>5000</v>
      </c>
      <c r="F65" s="75">
        <f>+F66+F68</f>
        <v>638.96</v>
      </c>
      <c r="G65" s="75">
        <f>+F65/C65*100</f>
        <v>9.7802295359993145</v>
      </c>
      <c r="H65" s="75">
        <f>+F65/E65*100</f>
        <v>12.779200000000001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>
        <v>0</v>
      </c>
      <c r="D67" s="73"/>
      <c r="E67" s="73"/>
      <c r="F67" s="43">
        <v>0</v>
      </c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6533.18</v>
      </c>
      <c r="D68" s="73"/>
      <c r="E68" s="73"/>
      <c r="F68" s="75">
        <f>+F69</f>
        <v>638.96</v>
      </c>
      <c r="G68" s="75">
        <f t="shared" si="0"/>
        <v>9.7802295359993145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6533.18</v>
      </c>
      <c r="D69" s="73"/>
      <c r="E69" s="73"/>
      <c r="F69" s="43">
        <v>638.96</v>
      </c>
      <c r="G69" s="43">
        <f t="shared" si="0"/>
        <v>9.7802295359993145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2880</v>
      </c>
      <c r="D70" s="93">
        <f>+D71+D76</f>
        <v>0</v>
      </c>
      <c r="E70" s="93">
        <f>+E71+E76</f>
        <v>0</v>
      </c>
      <c r="F70" s="92">
        <f>+F71+F76</f>
        <v>0</v>
      </c>
      <c r="G70" s="94">
        <f>+F70/C70*100</f>
        <v>0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>
        <v>0</v>
      </c>
      <c r="E71" s="44">
        <v>0</v>
      </c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>
        <v>0</v>
      </c>
      <c r="D73" s="73"/>
      <c r="E73" s="73"/>
      <c r="F73" s="43">
        <v>0</v>
      </c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>
        <v>0</v>
      </c>
      <c r="D75" s="73"/>
      <c r="E75" s="73"/>
      <c r="F75" s="43">
        <v>0</v>
      </c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2880</v>
      </c>
      <c r="D76" s="44">
        <v>0</v>
      </c>
      <c r="E76" s="44">
        <v>0</v>
      </c>
      <c r="F76" s="75">
        <f>+F77+F80+F84+F87</f>
        <v>0</v>
      </c>
      <c r="G76" s="75">
        <f>+F76/C76*100</f>
        <v>0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0</v>
      </c>
      <c r="D78" s="73"/>
      <c r="E78" s="73"/>
      <c r="F78" s="43">
        <v>0</v>
      </c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>
        <v>0</v>
      </c>
      <c r="D79" s="73"/>
      <c r="E79" s="73"/>
      <c r="F79" s="43">
        <v>0</v>
      </c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2880</v>
      </c>
      <c r="D80" s="73"/>
      <c r="E80" s="73"/>
      <c r="F80" s="75">
        <f>+F81+F82+F83</f>
        <v>0</v>
      </c>
      <c r="G80" s="75">
        <f t="shared" si="1"/>
        <v>0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2880</v>
      </c>
      <c r="D81" s="73"/>
      <c r="E81" s="73"/>
      <c r="F81" s="43">
        <v>0</v>
      </c>
      <c r="G81" s="43">
        <f t="shared" si="1"/>
        <v>0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>
        <v>0</v>
      </c>
      <c r="D82" s="73"/>
      <c r="E82" s="73"/>
      <c r="F82" s="43">
        <v>0</v>
      </c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>
        <v>0</v>
      </c>
      <c r="D83" s="73"/>
      <c r="E83" s="73"/>
      <c r="F83" s="43">
        <v>0</v>
      </c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>
        <v>0</v>
      </c>
      <c r="D85" s="73"/>
      <c r="E85" s="73"/>
      <c r="F85" s="43">
        <v>0</v>
      </c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>
        <v>0</v>
      </c>
      <c r="D86" s="73"/>
      <c r="E86" s="73"/>
      <c r="F86" s="43">
        <v>0</v>
      </c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>
        <v>0</v>
      </c>
      <c r="D88" s="73"/>
      <c r="E88" s="73"/>
      <c r="F88" s="43">
        <v>0</v>
      </c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30" activePane="bottomRight" state="frozen"/>
      <selection pane="topRight" activeCell="C1" sqref="C1"/>
      <selection pane="bottomLeft" activeCell="A10" sqref="A10"/>
      <selection pane="bottomRight" activeCell="F27" sqref="F27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9.85546875" style="35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78" t="s">
        <v>0</v>
      </c>
      <c r="B1" s="178"/>
      <c r="C1" s="178"/>
      <c r="D1" s="178"/>
      <c r="E1" s="178"/>
      <c r="F1" s="178"/>
      <c r="G1" s="178"/>
      <c r="H1" s="178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78" t="s">
        <v>23</v>
      </c>
      <c r="B3" s="178"/>
      <c r="C3" s="178"/>
      <c r="D3" s="178"/>
      <c r="E3" s="178"/>
      <c r="F3" s="178"/>
      <c r="G3" s="178"/>
      <c r="H3" s="178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78" t="s">
        <v>24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77" t="s">
        <v>3</v>
      </c>
      <c r="B7" s="177"/>
      <c r="C7" s="50" t="s">
        <v>602</v>
      </c>
      <c r="D7" s="50" t="s">
        <v>566</v>
      </c>
      <c r="E7" s="50" t="s">
        <v>567</v>
      </c>
      <c r="F7" s="50" t="s">
        <v>603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3477899.5700000003</v>
      </c>
      <c r="D9" s="89">
        <f>+D10+D113</f>
        <v>6875971</v>
      </c>
      <c r="E9" s="89">
        <f>+E10+E113</f>
        <v>6875971</v>
      </c>
      <c r="F9" s="89">
        <f>+F10+F113</f>
        <v>3673772.51</v>
      </c>
      <c r="G9" s="89">
        <f t="shared" ref="G9:G72" si="0">+F9/C9*100</f>
        <v>105.63193203419614</v>
      </c>
      <c r="H9" s="89">
        <f>+F9/D9*100</f>
        <v>53.429144916405257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3453726.91</v>
      </c>
      <c r="D10" s="93">
        <f>+D11++D23+D56+D65+D73+D90+D98</f>
        <v>6419452</v>
      </c>
      <c r="E10" s="93">
        <f>+E11++E23+E56+E65+E73+E90+E98</f>
        <v>6419452</v>
      </c>
      <c r="F10" s="92">
        <f>+F11++F23+F56+F65+F73+F90+F98</f>
        <v>3384393.65</v>
      </c>
      <c r="G10" s="92">
        <f>+F10/C10*100</f>
        <v>97.992508909744686</v>
      </c>
      <c r="H10" s="92">
        <f>+F10/D10*100</f>
        <v>52.720912158857168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2950533</v>
      </c>
      <c r="D11" s="44">
        <v>5196868</v>
      </c>
      <c r="E11" s="44">
        <v>5196868</v>
      </c>
      <c r="F11" s="75">
        <f>+F12+F17+F19</f>
        <v>2720510.19</v>
      </c>
      <c r="G11" s="75">
        <f t="shared" si="0"/>
        <v>92.204025171045373</v>
      </c>
      <c r="H11" s="75">
        <f>+F11/D11*100</f>
        <v>52.349033879636728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2371356.81</v>
      </c>
      <c r="D12" s="73"/>
      <c r="E12" s="73"/>
      <c r="F12" s="75">
        <f>SUM(F13:F16)</f>
        <v>2166326.73</v>
      </c>
      <c r="G12" s="75">
        <f t="shared" si="0"/>
        <v>91.353891614480403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2368508.4900000002</v>
      </c>
      <c r="D13" s="72"/>
      <c r="E13" s="72"/>
      <c r="F13" s="43">
        <v>2156298.0299999998</v>
      </c>
      <c r="G13" s="43">
        <f t="shared" si="0"/>
        <v>91.040333572965139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0</v>
      </c>
      <c r="D14" s="72"/>
      <c r="E14" s="72"/>
      <c r="F14" s="43">
        <v>0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2848.32</v>
      </c>
      <c r="D15" s="72"/>
      <c r="E15" s="72"/>
      <c r="F15" s="43">
        <v>10028.700000000001</v>
      </c>
      <c r="G15" s="43">
        <f t="shared" si="0"/>
        <v>352.0917593528817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0</v>
      </c>
      <c r="D16" s="72"/>
      <c r="E16" s="72"/>
      <c r="F16" s="43">
        <v>0</v>
      </c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187902.32</v>
      </c>
      <c r="D17" s="73"/>
      <c r="E17" s="73"/>
      <c r="F17" s="75">
        <f>+F18</f>
        <v>196391.32</v>
      </c>
      <c r="G17" s="75">
        <f t="shared" si="0"/>
        <v>104.51777285134105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187902.32</v>
      </c>
      <c r="D18" s="72"/>
      <c r="E18" s="72"/>
      <c r="F18" s="43">
        <v>196391.32</v>
      </c>
      <c r="G18" s="43">
        <f t="shared" si="0"/>
        <v>104.51777285134105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391273.87</v>
      </c>
      <c r="D19" s="73"/>
      <c r="E19" s="73"/>
      <c r="F19" s="75">
        <f>SUM(F20:F22)</f>
        <v>357792.14</v>
      </c>
      <c r="G19" s="75">
        <f t="shared" si="0"/>
        <v>91.442891394715417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0</v>
      </c>
      <c r="D20" s="72"/>
      <c r="E20" s="72"/>
      <c r="F20" s="43">
        <v>0</v>
      </c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391273.87</v>
      </c>
      <c r="D21" s="72"/>
      <c r="E21" s="72"/>
      <c r="F21" s="43">
        <v>357792.14</v>
      </c>
      <c r="G21" s="43">
        <f t="shared" si="0"/>
        <v>91.442891394715417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>
        <v>0</v>
      </c>
      <c r="D22" s="72"/>
      <c r="E22" s="72"/>
      <c r="F22" s="43">
        <v>0</v>
      </c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499306.93</v>
      </c>
      <c r="D23" s="44">
        <v>1212960</v>
      </c>
      <c r="E23" s="44">
        <v>1212960</v>
      </c>
      <c r="F23" s="75">
        <f>+F24+F29+F36+F46+F48</f>
        <v>649610</v>
      </c>
      <c r="G23" s="75">
        <f t="shared" si="0"/>
        <v>130.10234005764752</v>
      </c>
      <c r="H23" s="75">
        <f>+F23/D23*100</f>
        <v>53.555764411027575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117665.82999999999</v>
      </c>
      <c r="D24" s="73"/>
      <c r="E24" s="73"/>
      <c r="F24" s="75">
        <f>SUM(F25:F28)</f>
        <v>152478.54999999999</v>
      </c>
      <c r="G24" s="75">
        <f t="shared" si="0"/>
        <v>129.58609139118809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51648.45</v>
      </c>
      <c r="D25" s="72"/>
      <c r="E25" s="72"/>
      <c r="F25" s="43">
        <v>80877.22</v>
      </c>
      <c r="G25" s="43">
        <f t="shared" si="0"/>
        <v>156.59176606461568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22688.25</v>
      </c>
      <c r="D26" s="72"/>
      <c r="E26" s="72"/>
      <c r="F26" s="43">
        <v>22843.06</v>
      </c>
      <c r="G26" s="43">
        <f t="shared" si="0"/>
        <v>100.68233557017399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43036.63</v>
      </c>
      <c r="D27" s="72"/>
      <c r="E27" s="72"/>
      <c r="F27" s="43">
        <v>48704.77</v>
      </c>
      <c r="G27" s="43">
        <f t="shared" si="0"/>
        <v>113.17050150069836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292.5</v>
      </c>
      <c r="D28" s="72"/>
      <c r="E28" s="72"/>
      <c r="F28" s="43">
        <v>53.5</v>
      </c>
      <c r="G28" s="43">
        <f t="shared" si="0"/>
        <v>18.29059829059829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72635.48</v>
      </c>
      <c r="D29" s="73"/>
      <c r="E29" s="73"/>
      <c r="F29" s="75">
        <f>SUM(F30:F35)</f>
        <v>84270.749999999985</v>
      </c>
      <c r="G29" s="75">
        <f t="shared" si="0"/>
        <v>116.01871427021615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17179.47</v>
      </c>
      <c r="D30" s="72"/>
      <c r="E30" s="72"/>
      <c r="F30" s="43">
        <v>14647.64</v>
      </c>
      <c r="G30" s="43">
        <f t="shared" si="0"/>
        <v>85.262467352019584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0</v>
      </c>
      <c r="D31" s="72"/>
      <c r="E31" s="72"/>
      <c r="F31" s="43">
        <v>1778.26</v>
      </c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45545.93</v>
      </c>
      <c r="D32" s="72"/>
      <c r="E32" s="72"/>
      <c r="F32" s="43">
        <v>47187.86</v>
      </c>
      <c r="G32" s="43">
        <f t="shared" si="0"/>
        <v>103.60499829512757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5899.58</v>
      </c>
      <c r="D33" s="72"/>
      <c r="E33" s="72"/>
      <c r="F33" s="43">
        <v>10510.04</v>
      </c>
      <c r="G33" s="43">
        <f t="shared" si="0"/>
        <v>178.14895297631358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4010.5</v>
      </c>
      <c r="D34" s="72"/>
      <c r="E34" s="72"/>
      <c r="F34" s="43">
        <v>9179.0300000000007</v>
      </c>
      <c r="G34" s="43">
        <f t="shared" si="0"/>
        <v>228.87495324772473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0</v>
      </c>
      <c r="D35" s="72"/>
      <c r="E35" s="72"/>
      <c r="F35" s="43">
        <v>967.92</v>
      </c>
      <c r="G35" s="43" t="e">
        <f t="shared" si="0"/>
        <v>#DIV/0!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240063.49</v>
      </c>
      <c r="D36" s="73"/>
      <c r="E36" s="73"/>
      <c r="F36" s="75">
        <f>SUM(F37:F45)</f>
        <v>353995.43000000005</v>
      </c>
      <c r="G36" s="75">
        <f t="shared" si="0"/>
        <v>147.45908676075652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6092.02</v>
      </c>
      <c r="D37" s="72"/>
      <c r="E37" s="72"/>
      <c r="F37" s="43">
        <v>6287.36</v>
      </c>
      <c r="G37" s="43">
        <f t="shared" si="0"/>
        <v>103.20648980141232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28698.17</v>
      </c>
      <c r="D38" s="72"/>
      <c r="E38" s="72"/>
      <c r="F38" s="43">
        <v>16445.64</v>
      </c>
      <c r="G38" s="43">
        <f t="shared" si="0"/>
        <v>57.305535509755501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16339.53</v>
      </c>
      <c r="D39" s="72"/>
      <c r="E39" s="72"/>
      <c r="F39" s="43">
        <v>28920.31</v>
      </c>
      <c r="G39" s="43">
        <f t="shared" si="0"/>
        <v>176.99597234436976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13655.24</v>
      </c>
      <c r="D40" s="72"/>
      <c r="E40" s="72"/>
      <c r="F40" s="43">
        <v>5031.72</v>
      </c>
      <c r="G40" s="43">
        <f t="shared" si="0"/>
        <v>36.848272165117571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41806.46</v>
      </c>
      <c r="D41" s="72"/>
      <c r="E41" s="72"/>
      <c r="F41" s="43">
        <v>63582.74</v>
      </c>
      <c r="G41" s="43">
        <f t="shared" si="0"/>
        <v>152.08831362425806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952.93</v>
      </c>
      <c r="D42" s="72"/>
      <c r="E42" s="72"/>
      <c r="F42" s="43">
        <v>6242.32</v>
      </c>
      <c r="G42" s="43">
        <f t="shared" si="0"/>
        <v>655.06595447724396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88899.76</v>
      </c>
      <c r="D43" s="72"/>
      <c r="E43" s="72"/>
      <c r="F43" s="43">
        <v>182113.92000000001</v>
      </c>
      <c r="G43" s="43">
        <f t="shared" si="0"/>
        <v>204.85310646507932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9806.81</v>
      </c>
      <c r="D44" s="72"/>
      <c r="E44" s="72"/>
      <c r="F44" s="43">
        <v>10031.52</v>
      </c>
      <c r="G44" s="43">
        <f t="shared" si="0"/>
        <v>102.29136691747878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33812.57</v>
      </c>
      <c r="D45" s="72"/>
      <c r="E45" s="72"/>
      <c r="F45" s="43">
        <v>35339.9</v>
      </c>
      <c r="G45" s="43">
        <f t="shared" si="0"/>
        <v>104.51704794991923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3617.45</v>
      </c>
      <c r="D46" s="73"/>
      <c r="E46" s="73"/>
      <c r="F46" s="75">
        <f>+F47</f>
        <v>7293.43</v>
      </c>
      <c r="G46" s="75">
        <f t="shared" si="0"/>
        <v>201.61799057347031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3617.45</v>
      </c>
      <c r="D47" s="72"/>
      <c r="E47" s="72"/>
      <c r="F47" s="43">
        <v>7293.43</v>
      </c>
      <c r="G47" s="43">
        <f t="shared" si="0"/>
        <v>201.61799057347031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65324.68</v>
      </c>
      <c r="D48" s="73"/>
      <c r="E48" s="73"/>
      <c r="F48" s="75">
        <f>SUM(F49:F55)</f>
        <v>51571.839999999997</v>
      </c>
      <c r="G48" s="75">
        <f t="shared" si="0"/>
        <v>78.946946238389529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0</v>
      </c>
      <c r="D49" s="72"/>
      <c r="E49" s="72"/>
      <c r="F49" s="43">
        <v>0</v>
      </c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787.23</v>
      </c>
      <c r="D50" s="72"/>
      <c r="E50" s="72"/>
      <c r="F50" s="43">
        <v>1567.41</v>
      </c>
      <c r="G50" s="43">
        <f t="shared" si="0"/>
        <v>199.10445486071416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44720.45</v>
      </c>
      <c r="D51" s="72"/>
      <c r="E51" s="72"/>
      <c r="F51" s="43">
        <v>24800.38</v>
      </c>
      <c r="G51" s="43">
        <f t="shared" si="0"/>
        <v>55.456463430041516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3377.72</v>
      </c>
      <c r="D52" s="72"/>
      <c r="E52" s="72"/>
      <c r="F52" s="43">
        <v>2054.9499999999998</v>
      </c>
      <c r="G52" s="43">
        <f t="shared" si="0"/>
        <v>60.838376182750494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4854.88</v>
      </c>
      <c r="D53" s="72"/>
      <c r="E53" s="72"/>
      <c r="F53" s="43">
        <v>4843.3</v>
      </c>
      <c r="G53" s="43">
        <f t="shared" si="0"/>
        <v>99.761477111689672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0</v>
      </c>
      <c r="D54" s="72"/>
      <c r="E54" s="72"/>
      <c r="F54" s="43">
        <v>0</v>
      </c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11584.4</v>
      </c>
      <c r="D55" s="72"/>
      <c r="E55" s="72"/>
      <c r="F55" s="43">
        <v>18305.8</v>
      </c>
      <c r="G55" s="43">
        <f t="shared" si="0"/>
        <v>158.02113186699353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1967.57</v>
      </c>
      <c r="D56" s="44">
        <v>6114</v>
      </c>
      <c r="E56" s="44">
        <v>6114</v>
      </c>
      <c r="F56" s="75">
        <f>+F57+F60</f>
        <v>2380.9300000000003</v>
      </c>
      <c r="G56" s="75">
        <f t="shared" si="0"/>
        <v>121.00865534644258</v>
      </c>
      <c r="H56" s="75">
        <f>+F56/D56*100</f>
        <v>38.942263657180249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>
        <v>0</v>
      </c>
      <c r="D58" s="72"/>
      <c r="E58" s="72"/>
      <c r="F58" s="43">
        <v>0</v>
      </c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>
        <v>0</v>
      </c>
      <c r="D59" s="72"/>
      <c r="E59" s="72"/>
      <c r="F59" s="43">
        <v>0</v>
      </c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1967.57</v>
      </c>
      <c r="D60" s="73"/>
      <c r="E60" s="73"/>
      <c r="F60" s="75">
        <f>SUM(F61:F64)</f>
        <v>2380.9300000000003</v>
      </c>
      <c r="G60" s="75">
        <f t="shared" si="0"/>
        <v>121.00865534644258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1453.86</v>
      </c>
      <c r="D61" s="72"/>
      <c r="E61" s="72"/>
      <c r="F61" s="43">
        <v>1967.42</v>
      </c>
      <c r="G61" s="43">
        <f t="shared" si="0"/>
        <v>135.32389638617198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479.41</v>
      </c>
      <c r="D62" s="72"/>
      <c r="E62" s="72"/>
      <c r="F62" s="43">
        <v>411.92</v>
      </c>
      <c r="G62" s="43">
        <f t="shared" si="0"/>
        <v>85.922279468513381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34.299999999999997</v>
      </c>
      <c r="D63" s="72"/>
      <c r="E63" s="72"/>
      <c r="F63" s="43">
        <v>1.59</v>
      </c>
      <c r="G63" s="43">
        <f t="shared" si="0"/>
        <v>4.6355685131195337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>
        <v>0</v>
      </c>
      <c r="D64" s="72"/>
      <c r="E64" s="72"/>
      <c r="F64" s="43">
        <v>0</v>
      </c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>
        <v>0</v>
      </c>
      <c r="E65" s="44">
        <v>0</v>
      </c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>
        <v>0</v>
      </c>
      <c r="D67" s="72"/>
      <c r="E67" s="72"/>
      <c r="F67" s="43">
        <v>0</v>
      </c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>
        <v>0</v>
      </c>
      <c r="D69" s="72"/>
      <c r="E69" s="72"/>
      <c r="F69" s="43">
        <v>0</v>
      </c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>
        <v>0</v>
      </c>
      <c r="D70" s="72"/>
      <c r="E70" s="72"/>
      <c r="F70" s="43">
        <v>0</v>
      </c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>
        <v>0</v>
      </c>
      <c r="D72" s="72"/>
      <c r="E72" s="72"/>
      <c r="F72" s="43">
        <v>0</v>
      </c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0</v>
      </c>
      <c r="D73" s="44">
        <v>2000</v>
      </c>
      <c r="E73" s="44">
        <v>2000</v>
      </c>
      <c r="F73" s="75">
        <f>+F74+F76+F78+F80+F83+F85</f>
        <v>2000</v>
      </c>
      <c r="G73" s="75" t="e">
        <f t="shared" ref="G73:G136" si="1">+F73/C73*100</f>
        <v>#DIV/0!</v>
      </c>
      <c r="H73" s="75">
        <f>+F73/D73*100</f>
        <v>100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>
        <v>0</v>
      </c>
      <c r="D75" s="72"/>
      <c r="E75" s="72"/>
      <c r="F75" s="48">
        <v>0</v>
      </c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>
        <v>0</v>
      </c>
      <c r="D77" s="72"/>
      <c r="E77" s="72"/>
      <c r="F77" s="48">
        <v>0</v>
      </c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>
        <v>0</v>
      </c>
      <c r="D79" s="72"/>
      <c r="E79" s="72"/>
      <c r="F79" s="48">
        <v>0</v>
      </c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>
        <v>0</v>
      </c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>
        <v>0</v>
      </c>
      <c r="D82" s="72"/>
      <c r="E82" s="72"/>
      <c r="F82" s="48">
        <v>0</v>
      </c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>
        <v>0</v>
      </c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0</v>
      </c>
      <c r="D85" s="73"/>
      <c r="E85" s="73"/>
      <c r="F85" s="75">
        <f>SUM(F86:F89)</f>
        <v>2000</v>
      </c>
      <c r="G85" s="75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0</v>
      </c>
      <c r="D86" s="72"/>
      <c r="E86" s="72"/>
      <c r="F86" s="43">
        <v>0</v>
      </c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>
        <v>0</v>
      </c>
      <c r="D87" s="72"/>
      <c r="E87" s="72"/>
      <c r="F87" s="43">
        <v>0</v>
      </c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0</v>
      </c>
      <c r="D88" s="73"/>
      <c r="E88" s="73"/>
      <c r="F88" s="43">
        <v>2000</v>
      </c>
      <c r="G88" s="43" t="e">
        <f t="shared" si="1"/>
        <v>#DIV/0!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>
        <v>0</v>
      </c>
      <c r="D89" s="73"/>
      <c r="E89" s="73"/>
      <c r="F89" s="43">
        <v>0</v>
      </c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1813.24</v>
      </c>
      <c r="D90" s="44">
        <v>1260</v>
      </c>
      <c r="E90" s="44">
        <v>1260</v>
      </c>
      <c r="F90" s="75">
        <f>+F91+F94</f>
        <v>9786.36</v>
      </c>
      <c r="G90" s="75">
        <f t="shared" si="1"/>
        <v>539.71675012684477</v>
      </c>
      <c r="H90" s="75">
        <f>+F90/D90*100</f>
        <v>776.6952380952381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>
        <v>0</v>
      </c>
      <c r="D92" s="73"/>
      <c r="E92" s="73"/>
      <c r="F92" s="43">
        <v>0</v>
      </c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>
        <v>0</v>
      </c>
      <c r="D93" s="73"/>
      <c r="E93" s="73"/>
      <c r="F93" s="43">
        <v>0</v>
      </c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1813.24</v>
      </c>
      <c r="D94" s="73"/>
      <c r="E94" s="73"/>
      <c r="F94" s="75">
        <f>SUM(F95:F97)</f>
        <v>9786.36</v>
      </c>
      <c r="G94" s="75">
        <f t="shared" si="1"/>
        <v>539.71675012684477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1813.24</v>
      </c>
      <c r="D95" s="73"/>
      <c r="E95" s="73"/>
      <c r="F95" s="43">
        <v>9786.36</v>
      </c>
      <c r="G95" s="43">
        <f t="shared" si="1"/>
        <v>539.71675012684477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>
        <v>0</v>
      </c>
      <c r="D96" s="73"/>
      <c r="E96" s="73"/>
      <c r="F96" s="43">
        <v>0</v>
      </c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>
        <v>0</v>
      </c>
      <c r="D97" s="73"/>
      <c r="E97" s="73"/>
      <c r="F97" s="43">
        <v>0</v>
      </c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106.17</v>
      </c>
      <c r="D98" s="44">
        <v>250</v>
      </c>
      <c r="E98" s="44">
        <v>250</v>
      </c>
      <c r="F98" s="75">
        <f>+F99+F103+F107</f>
        <v>106.17</v>
      </c>
      <c r="G98" s="75">
        <f t="shared" si="1"/>
        <v>100</v>
      </c>
      <c r="H98" s="75">
        <f>+F98/D98*100</f>
        <v>42.468000000000004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106.17</v>
      </c>
      <c r="D99" s="73"/>
      <c r="E99" s="73"/>
      <c r="F99" s="75">
        <f>SUM(F100:F102)</f>
        <v>106.17</v>
      </c>
      <c r="G99" s="75">
        <f t="shared" si="1"/>
        <v>100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106.17</v>
      </c>
      <c r="D100" s="73"/>
      <c r="E100" s="73"/>
      <c r="F100" s="43">
        <v>106.17</v>
      </c>
      <c r="G100" s="43">
        <f t="shared" si="1"/>
        <v>100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>
        <v>0</v>
      </c>
      <c r="D101" s="73"/>
      <c r="E101" s="73"/>
      <c r="F101" s="43">
        <v>0</v>
      </c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>
        <v>0</v>
      </c>
      <c r="D102" s="73"/>
      <c r="E102" s="73"/>
      <c r="F102" s="43">
        <v>0</v>
      </c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>
        <v>0</v>
      </c>
      <c r="D104" s="73"/>
      <c r="E104" s="73"/>
      <c r="F104" s="43">
        <v>0</v>
      </c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>
        <v>0</v>
      </c>
      <c r="D105" s="73"/>
      <c r="E105" s="73"/>
      <c r="F105" s="43">
        <v>0</v>
      </c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>
        <v>0</v>
      </c>
      <c r="D106" s="73"/>
      <c r="E106" s="73"/>
      <c r="F106" s="43">
        <v>0</v>
      </c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>
        <v>0</v>
      </c>
      <c r="D108" s="73"/>
      <c r="E108" s="73"/>
      <c r="F108" s="43">
        <v>0</v>
      </c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>
        <v>0</v>
      </c>
      <c r="D109" s="73"/>
      <c r="E109" s="73"/>
      <c r="F109" s="43">
        <v>0</v>
      </c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>
        <v>0</v>
      </c>
      <c r="D110" s="73"/>
      <c r="E110" s="73"/>
      <c r="F110" s="43">
        <v>0</v>
      </c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>
        <v>0</v>
      </c>
      <c r="D111" s="73"/>
      <c r="E111" s="73"/>
      <c r="F111" s="43">
        <v>0</v>
      </c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>
        <v>0</v>
      </c>
      <c r="D112" s="73"/>
      <c r="E112" s="73"/>
      <c r="F112" s="43">
        <v>0</v>
      </c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24172.66</v>
      </c>
      <c r="D113" s="93">
        <f>+D114+D121+D148+D151+D154</f>
        <v>456519</v>
      </c>
      <c r="E113" s="93">
        <f>+E114+E121+E148+E151+E154</f>
        <v>456519</v>
      </c>
      <c r="F113" s="92">
        <f>+F114+F121+F148+F151+F154</f>
        <v>289378.86</v>
      </c>
      <c r="G113" s="92">
        <f t="shared" si="1"/>
        <v>1197.1328765638536</v>
      </c>
      <c r="H113" s="92">
        <f>+F113/D113*100</f>
        <v>63.388130614497975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2116</v>
      </c>
      <c r="D114" s="44">
        <v>49014</v>
      </c>
      <c r="E114" s="44">
        <v>49014</v>
      </c>
      <c r="F114" s="75">
        <f>+F115+F117</f>
        <v>5641.36</v>
      </c>
      <c r="G114" s="75">
        <f t="shared" si="1"/>
        <v>266.60491493383745</v>
      </c>
      <c r="H114" s="75">
        <f>+F114/D114*100</f>
        <v>11.50969110866283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>
        <v>0</v>
      </c>
      <c r="D116" s="73"/>
      <c r="E116" s="73"/>
      <c r="F116" s="43">
        <v>0</v>
      </c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2116</v>
      </c>
      <c r="D117" s="73"/>
      <c r="E117" s="73"/>
      <c r="F117" s="75">
        <f>+F118+F119+F120</f>
        <v>5641.36</v>
      </c>
      <c r="G117" s="75">
        <f t="shared" si="1"/>
        <v>266.60491493383745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>
        <v>0</v>
      </c>
      <c r="D118" s="73"/>
      <c r="E118" s="73"/>
      <c r="F118" s="43">
        <v>0</v>
      </c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>
        <v>2116</v>
      </c>
      <c r="D119" s="73"/>
      <c r="E119" s="73"/>
      <c r="F119" s="43">
        <v>5641.36</v>
      </c>
      <c r="G119" s="43">
        <f t="shared" si="1"/>
        <v>266.60491493383745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>
        <v>0</v>
      </c>
      <c r="D120" s="73"/>
      <c r="E120" s="73"/>
      <c r="F120" s="43">
        <v>0</v>
      </c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11289.16</v>
      </c>
      <c r="D121" s="44">
        <v>387005</v>
      </c>
      <c r="E121" s="44">
        <v>387005</v>
      </c>
      <c r="F121" s="75">
        <f>+F122+F126+F134+F137+F141+F144</f>
        <v>269621.46000000002</v>
      </c>
      <c r="G121" s="75">
        <f t="shared" si="1"/>
        <v>2388.3217174705651</v>
      </c>
      <c r="H121" s="75">
        <f>+F121/D121*100</f>
        <v>69.668727794214547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2237.5</v>
      </c>
      <c r="D122" s="73"/>
      <c r="E122" s="73"/>
      <c r="F122" s="75">
        <f>SUM(F123:F125)</f>
        <v>0</v>
      </c>
      <c r="G122" s="75">
        <f t="shared" si="1"/>
        <v>0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>
        <v>0</v>
      </c>
      <c r="D123" s="73"/>
      <c r="E123" s="73"/>
      <c r="F123" s="43">
        <v>0</v>
      </c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>
        <v>2237.5</v>
      </c>
      <c r="D124" s="73"/>
      <c r="E124" s="73"/>
      <c r="F124" s="43">
        <v>0</v>
      </c>
      <c r="G124" s="43">
        <f t="shared" si="1"/>
        <v>0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>
        <v>0</v>
      </c>
      <c r="D125" s="73"/>
      <c r="E125" s="73"/>
      <c r="F125" s="43">
        <v>0</v>
      </c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4150.95</v>
      </c>
      <c r="D126" s="73"/>
      <c r="E126" s="73"/>
      <c r="F126" s="75">
        <f>SUM(F127:F133)</f>
        <v>155742.89000000001</v>
      </c>
      <c r="G126" s="75">
        <f t="shared" si="1"/>
        <v>3751.9818354834442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2814.86</v>
      </c>
      <c r="D127" s="73"/>
      <c r="E127" s="73"/>
      <c r="F127" s="43">
        <v>37485.11</v>
      </c>
      <c r="G127" s="43">
        <f t="shared" si="1"/>
        <v>1331.6864781907448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1150.79</v>
      </c>
      <c r="D128" s="73"/>
      <c r="E128" s="73"/>
      <c r="F128" s="43">
        <v>17407.23</v>
      </c>
      <c r="G128" s="43">
        <f t="shared" si="1"/>
        <v>1512.6330607669513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0</v>
      </c>
      <c r="D129" s="73"/>
      <c r="E129" s="73"/>
      <c r="F129" s="43">
        <v>8500</v>
      </c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0</v>
      </c>
      <c r="D130" s="73"/>
      <c r="E130" s="73"/>
      <c r="F130" s="43">
        <v>0</v>
      </c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185.3</v>
      </c>
      <c r="D131" s="73"/>
      <c r="E131" s="73"/>
      <c r="F131" s="43">
        <v>2163.7399999999998</v>
      </c>
      <c r="G131" s="43">
        <f t="shared" si="1"/>
        <v>1167.6956287101993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>
        <v>0</v>
      </c>
      <c r="D132" s="73"/>
      <c r="E132" s="73"/>
      <c r="F132" s="43">
        <v>0</v>
      </c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0</v>
      </c>
      <c r="D133" s="73"/>
      <c r="E133" s="73"/>
      <c r="F133" s="43">
        <v>90186.81</v>
      </c>
      <c r="G133" s="43" t="e">
        <f t="shared" si="1"/>
        <v>#DIV/0!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625</v>
      </c>
      <c r="D134" s="73"/>
      <c r="E134" s="73"/>
      <c r="F134" s="75">
        <f>+F135+F136</f>
        <v>112500</v>
      </c>
      <c r="G134" s="75">
        <f t="shared" si="1"/>
        <v>18000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>
        <v>0</v>
      </c>
      <c r="D135" s="73"/>
      <c r="E135" s="73"/>
      <c r="F135" s="43">
        <v>0</v>
      </c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>
        <v>625</v>
      </c>
      <c r="D136" s="73"/>
      <c r="E136" s="73"/>
      <c r="F136" s="43">
        <v>112500</v>
      </c>
      <c r="G136" s="43">
        <f t="shared" si="1"/>
        <v>18000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4275.71</v>
      </c>
      <c r="D137" s="73"/>
      <c r="E137" s="73"/>
      <c r="F137" s="75">
        <f>+F138+F139+F140</f>
        <v>1378.57</v>
      </c>
      <c r="G137" s="75">
        <f t="shared" ref="G137:G157" si="2">+F137/C137*100</f>
        <v>32.241896667454057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4275.71</v>
      </c>
      <c r="D138" s="73"/>
      <c r="E138" s="73"/>
      <c r="F138" s="43">
        <v>1378.57</v>
      </c>
      <c r="G138" s="43">
        <f t="shared" si="2"/>
        <v>32.241896667454057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>
        <v>0</v>
      </c>
      <c r="D139" s="73"/>
      <c r="E139" s="73"/>
      <c r="F139" s="43">
        <v>0</v>
      </c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>
        <v>0</v>
      </c>
      <c r="D140" s="73"/>
      <c r="E140" s="73"/>
      <c r="F140" s="43">
        <v>0</v>
      </c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>
        <v>0</v>
      </c>
      <c r="D142" s="73"/>
      <c r="E142" s="73"/>
      <c r="F142" s="43">
        <v>0</v>
      </c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>
        <v>0</v>
      </c>
      <c r="D143" s="73"/>
      <c r="E143" s="73"/>
      <c r="F143" s="43">
        <v>0</v>
      </c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>
        <v>0</v>
      </c>
      <c r="D145" s="73"/>
      <c r="E145" s="73"/>
      <c r="F145" s="43">
        <v>0</v>
      </c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>
        <v>0</v>
      </c>
      <c r="D146" s="73"/>
      <c r="E146" s="73"/>
      <c r="F146" s="43">
        <v>0</v>
      </c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>
        <v>0</v>
      </c>
      <c r="D147" s="73"/>
      <c r="E147" s="73"/>
      <c r="F147" s="43">
        <v>0</v>
      </c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>
        <v>0</v>
      </c>
      <c r="E148" s="44">
        <v>0</v>
      </c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>
        <v>0</v>
      </c>
      <c r="D150" s="73"/>
      <c r="E150" s="73"/>
      <c r="F150" s="43">
        <v>0</v>
      </c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>
        <v>0</v>
      </c>
      <c r="E151" s="44">
        <v>0</v>
      </c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>
        <v>0</v>
      </c>
      <c r="D153" s="73"/>
      <c r="E153" s="73"/>
      <c r="F153" s="43">
        <v>0</v>
      </c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10767.5</v>
      </c>
      <c r="D154" s="44">
        <v>20500</v>
      </c>
      <c r="E154" s="44">
        <v>20500</v>
      </c>
      <c r="F154" s="75">
        <f>+F155+F157+F159+F161</f>
        <v>14116.04</v>
      </c>
      <c r="G154" s="75">
        <f t="shared" si="2"/>
        <v>131.09858370095196</v>
      </c>
      <c r="H154" s="75">
        <f>+F154/D154*100</f>
        <v>68.858731707317077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0</v>
      </c>
      <c r="D156" s="73"/>
      <c r="E156" s="73"/>
      <c r="F156" s="43">
        <v>0</v>
      </c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6937.5</v>
      </c>
      <c r="D157" s="73"/>
      <c r="E157" s="73"/>
      <c r="F157" s="75">
        <f>+F158</f>
        <v>0</v>
      </c>
      <c r="G157" s="75">
        <f t="shared" si="2"/>
        <v>0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>
        <v>6937.5</v>
      </c>
      <c r="D158" s="73"/>
      <c r="E158" s="73"/>
      <c r="F158" s="43">
        <v>0</v>
      </c>
      <c r="G158" s="43">
        <f>+F158/C158*100</f>
        <v>0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3830</v>
      </c>
      <c r="D159" s="73"/>
      <c r="E159" s="73"/>
      <c r="F159" s="75">
        <f>+F160</f>
        <v>14116.04</v>
      </c>
      <c r="G159" s="75">
        <f>+F159/C159*100</f>
        <v>368.56501305483033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>
        <v>3830</v>
      </c>
      <c r="D160" s="73"/>
      <c r="E160" s="73"/>
      <c r="F160" s="43">
        <v>14116.04</v>
      </c>
      <c r="G160" s="43">
        <f>+F160/C160*100</f>
        <v>368.56501305483033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>
        <v>0</v>
      </c>
      <c r="D162" s="73"/>
      <c r="E162" s="73"/>
      <c r="F162" s="43">
        <v>0</v>
      </c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547</v>
      </c>
    </row>
    <row r="167" spans="1:15" x14ac:dyDescent="0.2">
      <c r="A167" s="31" t="s">
        <v>541</v>
      </c>
    </row>
    <row r="168" spans="1:15" x14ac:dyDescent="0.2">
      <c r="A168" s="31" t="s">
        <v>542</v>
      </c>
    </row>
    <row r="169" spans="1:15" x14ac:dyDescent="0.2">
      <c r="A169" s="31" t="s">
        <v>543</v>
      </c>
    </row>
    <row r="170" spans="1:15" x14ac:dyDescent="0.2">
      <c r="A170" s="31" t="s">
        <v>544</v>
      </c>
    </row>
    <row r="171" spans="1:15" x14ac:dyDescent="0.2">
      <c r="A171" s="31" t="s">
        <v>545</v>
      </c>
    </row>
    <row r="172" spans="1:15" x14ac:dyDescent="0.2">
      <c r="A172" s="31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F32" sqref="F32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9.5703125" style="35" customWidth="1"/>
    <col min="4" max="5" width="17.7109375" style="36" bestFit="1" customWidth="1"/>
    <col min="6" max="6" width="18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8" t="s">
        <v>53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7" t="s">
        <v>3</v>
      </c>
      <c r="B7" s="177"/>
      <c r="C7" s="50" t="s">
        <v>602</v>
      </c>
      <c r="D7" s="50" t="s">
        <v>566</v>
      </c>
      <c r="E7" s="50" t="s">
        <v>567</v>
      </c>
      <c r="F7" s="50" t="s">
        <v>603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3050254.8700000006</v>
      </c>
      <c r="D10" s="86">
        <f>+D11+D13+D15+D17+D26+D28</f>
        <v>6995163</v>
      </c>
      <c r="E10" s="86">
        <f>+E11+E13+E15+E17+E26+E28</f>
        <v>6995163</v>
      </c>
      <c r="F10" s="85">
        <f>+F11+F13+F15+F17+F26+F28</f>
        <v>3858968.09</v>
      </c>
      <c r="G10" s="85">
        <f>+F10/C10*100</f>
        <v>126.51297201272887</v>
      </c>
      <c r="H10" s="85">
        <f>+F10/E10*100</f>
        <v>55.166235440117696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2438156.9900000002</v>
      </c>
      <c r="D11" s="83">
        <f t="shared" ref="D11" si="0">+D12</f>
        <v>5313899</v>
      </c>
      <c r="E11" s="83">
        <f t="shared" ref="E11" si="1">+E12</f>
        <v>5313899</v>
      </c>
      <c r="F11" s="82">
        <f t="shared" ref="F11" si="2">+F12</f>
        <v>2706250.86</v>
      </c>
      <c r="G11" s="82">
        <f t="shared" ref="G11:G52" si="3">+F11/C11*100</f>
        <v>110.99575913690445</v>
      </c>
      <c r="H11" s="82">
        <f t="shared" ref="H11:H52" si="4">+F11/E11*100</f>
        <v>50.927781276987005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2438156.9900000002</v>
      </c>
      <c r="D12" s="43">
        <v>5313899</v>
      </c>
      <c r="E12" s="43">
        <v>5313899</v>
      </c>
      <c r="F12" s="43">
        <v>2706250.86</v>
      </c>
      <c r="G12" s="43">
        <f t="shared" si="3"/>
        <v>110.99575913690445</v>
      </c>
      <c r="H12" s="43">
        <f t="shared" si="4"/>
        <v>50.927781276987005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318246.03000000003</v>
      </c>
      <c r="D13" s="83">
        <f t="shared" ref="D13" si="5">+D14</f>
        <v>557935</v>
      </c>
      <c r="E13" s="83">
        <f t="shared" ref="E13" si="6">+E14</f>
        <v>557935</v>
      </c>
      <c r="F13" s="82">
        <f t="shared" ref="F13" si="7">+F14</f>
        <v>484143.91</v>
      </c>
      <c r="G13" s="82">
        <f t="shared" si="3"/>
        <v>152.12881367286809</v>
      </c>
      <c r="H13" s="82">
        <f t="shared" si="4"/>
        <v>86.774249688583794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318246.03000000003</v>
      </c>
      <c r="D14" s="44">
        <v>557935</v>
      </c>
      <c r="E14" s="44">
        <v>557935</v>
      </c>
      <c r="F14" s="43">
        <v>484143.91</v>
      </c>
      <c r="G14" s="43">
        <f t="shared" si="3"/>
        <v>152.12881367286809</v>
      </c>
      <c r="H14" s="43">
        <f t="shared" si="4"/>
        <v>86.774249688583794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190485.24</v>
      </c>
      <c r="D15" s="83">
        <f t="shared" ref="D15" si="8">+D16</f>
        <v>490489</v>
      </c>
      <c r="E15" s="83">
        <f t="shared" ref="E15" si="9">+E16</f>
        <v>490489</v>
      </c>
      <c r="F15" s="82">
        <f t="shared" ref="F15" si="10">+F16</f>
        <v>286336.32</v>
      </c>
      <c r="G15" s="82">
        <f t="shared" si="3"/>
        <v>150.31942632405534</v>
      </c>
      <c r="H15" s="82">
        <f t="shared" si="4"/>
        <v>58.377725086597252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190485.24</v>
      </c>
      <c r="D16" s="44">
        <v>490489</v>
      </c>
      <c r="E16" s="44">
        <v>490489</v>
      </c>
      <c r="F16" s="43">
        <v>286336.32</v>
      </c>
      <c r="G16" s="43">
        <f t="shared" si="3"/>
        <v>150.31942632405534</v>
      </c>
      <c r="H16" s="43">
        <f t="shared" si="4"/>
        <v>58.377725086597252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83576.63</v>
      </c>
      <c r="D17" s="83">
        <f>SUM(D18:D25)</f>
        <v>632840</v>
      </c>
      <c r="E17" s="83">
        <f>SUM(E18:E25)</f>
        <v>632840</v>
      </c>
      <c r="F17" s="82">
        <f>SUM(F18:F25)</f>
        <v>356237</v>
      </c>
      <c r="G17" s="82">
        <f>+F17/C17*100</f>
        <v>426.23996684240558</v>
      </c>
      <c r="H17" s="82">
        <f t="shared" si="4"/>
        <v>56.291795714556599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597</v>
      </c>
      <c r="C18" s="43">
        <v>0</v>
      </c>
      <c r="D18" s="44">
        <v>0</v>
      </c>
      <c r="E18" s="44">
        <v>0</v>
      </c>
      <c r="F18" s="43">
        <v>8341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0</v>
      </c>
      <c r="D19" s="44">
        <v>8340</v>
      </c>
      <c r="E19" s="44">
        <v>8340</v>
      </c>
      <c r="F19" s="43">
        <v>34978.699999999997</v>
      </c>
      <c r="G19" s="43" t="e">
        <f t="shared" si="3"/>
        <v>#DIV/0!</v>
      </c>
      <c r="H19" s="43">
        <f t="shared" si="4"/>
        <v>419.40887290167865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83576.63</v>
      </c>
      <c r="D20" s="44">
        <v>0</v>
      </c>
      <c r="E20" s="44">
        <v>0</v>
      </c>
      <c r="F20" s="43">
        <v>30000</v>
      </c>
      <c r="G20" s="43">
        <f t="shared" si="3"/>
        <v>35.895201804619305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598</v>
      </c>
      <c r="C21" s="43">
        <v>0</v>
      </c>
      <c r="D21" s="44">
        <v>205681</v>
      </c>
      <c r="E21" s="44">
        <v>205681</v>
      </c>
      <c r="F21" s="43">
        <v>13866.62</v>
      </c>
      <c r="G21" s="43" t="e">
        <f t="shared" ref="G21:G22" si="13">+F21/C21*100</f>
        <v>#DIV/0!</v>
      </c>
      <c r="H21" s="43">
        <f t="shared" ref="H21:H22" si="14">+F21/E21*100</f>
        <v>6.741808917692933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599</v>
      </c>
      <c r="C22" s="43">
        <v>0</v>
      </c>
      <c r="D22" s="44">
        <v>0</v>
      </c>
      <c r="E22" s="44">
        <v>0</v>
      </c>
      <c r="F22" s="43">
        <v>0</v>
      </c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>
        <v>0</v>
      </c>
      <c r="D23" s="44">
        <v>0</v>
      </c>
      <c r="E23" s="44">
        <v>0</v>
      </c>
      <c r="F23" s="43">
        <v>16559.14</v>
      </c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>
        <v>0</v>
      </c>
      <c r="D24" s="44">
        <v>0</v>
      </c>
      <c r="E24" s="44">
        <v>0</v>
      </c>
      <c r="F24" s="43">
        <v>0</v>
      </c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>
        <v>0</v>
      </c>
      <c r="D25" s="44">
        <v>418819</v>
      </c>
      <c r="E25" s="44">
        <v>418819</v>
      </c>
      <c r="F25" s="43">
        <v>252491.54</v>
      </c>
      <c r="G25" s="43" t="e">
        <f t="shared" si="3"/>
        <v>#DIV/0!</v>
      </c>
      <c r="H25" s="43">
        <f t="shared" si="4"/>
        <v>60.286553379860997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16909.98</v>
      </c>
      <c r="D26" s="83">
        <f t="shared" ref="D26" si="15">+D27</f>
        <v>0</v>
      </c>
      <c r="E26" s="83">
        <f t="shared" ref="E26" si="16">+E27</f>
        <v>0</v>
      </c>
      <c r="F26" s="82">
        <f t="shared" ref="F26" si="17">+F27</f>
        <v>26000</v>
      </c>
      <c r="G26" s="82">
        <f t="shared" si="3"/>
        <v>153.75535630438358</v>
      </c>
      <c r="H26" s="82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16909.98</v>
      </c>
      <c r="D27" s="44">
        <v>0</v>
      </c>
      <c r="E27" s="44">
        <v>0</v>
      </c>
      <c r="F27" s="43">
        <v>26000</v>
      </c>
      <c r="G27" s="43">
        <f t="shared" si="3"/>
        <v>153.75535630438358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2880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0</v>
      </c>
      <c r="G28" s="82">
        <f t="shared" si="3"/>
        <v>0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2880</v>
      </c>
      <c r="D29" s="44">
        <v>0</v>
      </c>
      <c r="E29" s="44">
        <v>0</v>
      </c>
      <c r="F29" s="43">
        <v>0</v>
      </c>
      <c r="G29" s="43">
        <f t="shared" si="3"/>
        <v>0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+C31+C34+C36+C38+C47+C49+C51</f>
        <v>3477899.5699999994</v>
      </c>
      <c r="D30" s="86">
        <f>+D31+D34+D36+D38+D47+D49+D51</f>
        <v>6744381</v>
      </c>
      <c r="E30" s="86">
        <f>+E31+E34+E36+E38+E47+E49+E51</f>
        <v>6744381</v>
      </c>
      <c r="F30" s="85">
        <f>+F31+F34+F36+F38+F47+F49+F51</f>
        <v>3678721.41</v>
      </c>
      <c r="G30" s="85">
        <f t="shared" si="3"/>
        <v>105.77422768996176</v>
      </c>
      <c r="H30" s="85">
        <f t="shared" si="4"/>
        <v>54.544982111775717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2938910.76</v>
      </c>
      <c r="D31" s="83">
        <f>+D32+D33</f>
        <v>5313899</v>
      </c>
      <c r="E31" s="83">
        <f>+E32+E33</f>
        <v>5313899</v>
      </c>
      <c r="F31" s="82">
        <f>+F32+F33</f>
        <v>2692026.18</v>
      </c>
      <c r="G31" s="82">
        <f t="shared" si="3"/>
        <v>91.599452989174821</v>
      </c>
      <c r="H31" s="82">
        <f t="shared" si="4"/>
        <v>50.660093087956703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2938910.76</v>
      </c>
      <c r="D32" s="44">
        <v>5313899</v>
      </c>
      <c r="E32" s="44">
        <v>5313899</v>
      </c>
      <c r="F32" s="43">
        <v>2692026.18</v>
      </c>
      <c r="G32" s="43">
        <f t="shared" si="3"/>
        <v>91.599452989174821</v>
      </c>
      <c r="H32" s="43">
        <f t="shared" si="4"/>
        <v>50.660093087956703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>
        <v>0</v>
      </c>
      <c r="D33" s="44">
        <v>0</v>
      </c>
      <c r="E33" s="44">
        <v>0</v>
      </c>
      <c r="F33" s="43">
        <v>0</v>
      </c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>+C35</f>
        <v>281094.32</v>
      </c>
      <c r="D34" s="83">
        <f t="shared" ref="D34" si="21">+D35</f>
        <v>557935</v>
      </c>
      <c r="E34" s="83">
        <f t="shared" ref="E34" si="22">+E35</f>
        <v>557935</v>
      </c>
      <c r="F34" s="82">
        <f t="shared" ref="F34" si="23">+F35</f>
        <v>351619.73</v>
      </c>
      <c r="G34" s="82">
        <f t="shared" si="3"/>
        <v>125.08958914573584</v>
      </c>
      <c r="H34" s="82">
        <f t="shared" si="4"/>
        <v>63.021629759739042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281094.32</v>
      </c>
      <c r="D35" s="44">
        <v>557935</v>
      </c>
      <c r="E35" s="44">
        <v>557935</v>
      </c>
      <c r="F35" s="43">
        <v>351619.73</v>
      </c>
      <c r="G35" s="43">
        <f t="shared" si="3"/>
        <v>125.08958914573584</v>
      </c>
      <c r="H35" s="43">
        <f t="shared" si="4"/>
        <v>63.021629759739042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>+C37</f>
        <v>178526.28</v>
      </c>
      <c r="D36" s="83">
        <f t="shared" ref="D36" si="24">+D37</f>
        <v>490489</v>
      </c>
      <c r="E36" s="83">
        <f t="shared" ref="E36" si="25">+E37</f>
        <v>490489</v>
      </c>
      <c r="F36" s="82">
        <f t="shared" ref="F36" si="26">+F37</f>
        <v>243672.09</v>
      </c>
      <c r="G36" s="82">
        <f t="shared" si="3"/>
        <v>136.49087966208674</v>
      </c>
      <c r="H36" s="82">
        <f t="shared" si="4"/>
        <v>49.679419925829123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178526.28</v>
      </c>
      <c r="D37" s="44">
        <v>490489</v>
      </c>
      <c r="E37" s="44">
        <v>490489</v>
      </c>
      <c r="F37" s="43">
        <v>243672.09</v>
      </c>
      <c r="G37" s="43">
        <f t="shared" si="3"/>
        <v>136.49087966208674</v>
      </c>
      <c r="H37" s="43">
        <f t="shared" si="4"/>
        <v>49.679419925829123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SUM(C39:C46)</f>
        <v>66951.210000000006</v>
      </c>
      <c r="D38" s="83">
        <f>SUM(D39:D46)</f>
        <v>382058</v>
      </c>
      <c r="E38" s="83">
        <f>SUM(E39:E46)</f>
        <v>382058</v>
      </c>
      <c r="F38" s="82">
        <f>SUM(F39:F46)</f>
        <v>365403.41000000003</v>
      </c>
      <c r="G38" s="82">
        <f t="shared" si="3"/>
        <v>545.7756626056497</v>
      </c>
      <c r="H38" s="82">
        <f t="shared" si="4"/>
        <v>95.640821550654621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597</v>
      </c>
      <c r="C39" s="43">
        <v>0</v>
      </c>
      <c r="D39" s="44">
        <v>0</v>
      </c>
      <c r="E39" s="44">
        <v>0</v>
      </c>
      <c r="F39" s="43">
        <v>0</v>
      </c>
      <c r="G39" s="43" t="e">
        <f t="shared" si="3"/>
        <v>#DIV/0!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0</v>
      </c>
      <c r="D40" s="44">
        <v>0</v>
      </c>
      <c r="E40" s="44">
        <v>0</v>
      </c>
      <c r="F40" s="43">
        <v>47954.82</v>
      </c>
      <c r="G40" s="43" t="e">
        <f t="shared" ref="G40" si="27">+F40/C40*100</f>
        <v>#DIV/0!</v>
      </c>
      <c r="H40" s="43" t="e">
        <f t="shared" ref="H40" si="28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66951.210000000006</v>
      </c>
      <c r="D41" s="44">
        <v>0</v>
      </c>
      <c r="E41" s="44">
        <v>0</v>
      </c>
      <c r="F41" s="43">
        <v>127482.39</v>
      </c>
      <c r="G41" s="43">
        <f t="shared" si="3"/>
        <v>190.41088279061719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598</v>
      </c>
      <c r="C42" s="43">
        <v>0</v>
      </c>
      <c r="D42" s="44">
        <v>0</v>
      </c>
      <c r="E42" s="44">
        <v>0</v>
      </c>
      <c r="F42" s="43">
        <v>14246.66</v>
      </c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599</v>
      </c>
      <c r="C43" s="43">
        <v>0</v>
      </c>
      <c r="D43" s="44">
        <v>0</v>
      </c>
      <c r="E43" s="44">
        <v>0</v>
      </c>
      <c r="F43" s="43">
        <v>0</v>
      </c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>
        <v>0</v>
      </c>
      <c r="D44" s="44">
        <v>0</v>
      </c>
      <c r="E44" s="44">
        <v>0</v>
      </c>
      <c r="F44" s="43">
        <v>97214.21</v>
      </c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>
        <v>0</v>
      </c>
      <c r="D45" s="44">
        <v>0</v>
      </c>
      <c r="E45" s="44">
        <v>0</v>
      </c>
      <c r="F45" s="43">
        <v>0</v>
      </c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0</v>
      </c>
      <c r="D46" s="44">
        <v>382058</v>
      </c>
      <c r="E46" s="44">
        <v>382058</v>
      </c>
      <c r="F46" s="43">
        <v>78505.33</v>
      </c>
      <c r="G46" s="43" t="e">
        <f t="shared" si="3"/>
        <v>#DIV/0!</v>
      </c>
      <c r="H46" s="43">
        <f t="shared" si="4"/>
        <v>20.548013652377389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>+C48</f>
        <v>12417</v>
      </c>
      <c r="D47" s="83">
        <f t="shared" ref="D47" si="31">+D48</f>
        <v>0</v>
      </c>
      <c r="E47" s="83">
        <f t="shared" ref="E47" si="32">+E48</f>
        <v>0</v>
      </c>
      <c r="F47" s="82">
        <f t="shared" ref="F47" si="33">+F48</f>
        <v>26000</v>
      </c>
      <c r="G47" s="82">
        <f t="shared" si="3"/>
        <v>209.39035193686078</v>
      </c>
      <c r="H47" s="82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12417</v>
      </c>
      <c r="D48" s="44">
        <v>0</v>
      </c>
      <c r="E48" s="44">
        <v>0</v>
      </c>
      <c r="F48" s="43">
        <v>26000</v>
      </c>
      <c r="G48" s="43">
        <f t="shared" si="3"/>
        <v>209.39035193686078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>
        <v>0</v>
      </c>
      <c r="D50" s="44">
        <v>0</v>
      </c>
      <c r="E50" s="44">
        <v>0</v>
      </c>
      <c r="F50" s="43">
        <v>0</v>
      </c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>
        <v>0</v>
      </c>
      <c r="D52" s="43">
        <v>0</v>
      </c>
      <c r="E52" s="44">
        <v>0</v>
      </c>
      <c r="F52" s="43">
        <v>0</v>
      </c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20.140625" style="35" customWidth="1"/>
    <col min="4" max="5" width="17.7109375" style="36" bestFit="1" customWidth="1"/>
    <col min="6" max="6" width="20" style="35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8" t="s">
        <v>488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42.75" x14ac:dyDescent="0.25">
      <c r="A7" s="177" t="s">
        <v>3</v>
      </c>
      <c r="B7" s="177"/>
      <c r="C7" s="50" t="s">
        <v>602</v>
      </c>
      <c r="D7" s="50" t="s">
        <v>566</v>
      </c>
      <c r="E7" s="50" t="s">
        <v>567</v>
      </c>
      <c r="F7" s="50" t="s">
        <v>603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3477899.57</v>
      </c>
      <c r="D10" s="94">
        <f>+D11+D13</f>
        <v>6875971</v>
      </c>
      <c r="E10" s="94">
        <f>+E11+E13</f>
        <v>6875971</v>
      </c>
      <c r="F10" s="94">
        <f>+F11+F13</f>
        <v>3271836.65</v>
      </c>
      <c r="G10" s="85">
        <f>+F10/C10*100</f>
        <v>94.075075606625418</v>
      </c>
      <c r="H10" s="85">
        <f>+F10/E10*100</f>
        <v>47.583630733753814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0</v>
      </c>
      <c r="D12" s="44">
        <v>0</v>
      </c>
      <c r="E12" s="44">
        <v>0</v>
      </c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3477899.57</v>
      </c>
      <c r="D13" s="83">
        <f t="shared" ref="D13" si="3">+D14</f>
        <v>6875971</v>
      </c>
      <c r="E13" s="83">
        <f t="shared" ref="E13" si="4">+E14</f>
        <v>6875971</v>
      </c>
      <c r="F13" s="82">
        <f t="shared" ref="F13" si="5">+F14</f>
        <v>3271836.65</v>
      </c>
      <c r="G13" s="82">
        <f t="shared" si="1"/>
        <v>94.075075606625418</v>
      </c>
      <c r="H13" s="82">
        <f t="shared" si="2"/>
        <v>47.583630733753814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3477899.57</v>
      </c>
      <c r="D14" s="44">
        <v>6875971</v>
      </c>
      <c r="E14" s="44">
        <v>6875971</v>
      </c>
      <c r="F14" s="43">
        <v>3271836.65</v>
      </c>
      <c r="G14" s="43">
        <f t="shared" si="1"/>
        <v>94.075075606625418</v>
      </c>
      <c r="H14" s="43">
        <f t="shared" si="2"/>
        <v>47.583630733753814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7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4" sqref="A14"/>
      <selection pane="bottomRight" activeCell="F7" sqref="F7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21" style="35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8" t="s">
        <v>254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42.75" x14ac:dyDescent="0.25">
      <c r="A7" s="177" t="s">
        <v>3</v>
      </c>
      <c r="B7" s="177"/>
      <c r="C7" s="50" t="s">
        <v>602</v>
      </c>
      <c r="D7" s="50" t="s">
        <v>566</v>
      </c>
      <c r="E7" s="50" t="s">
        <v>567</v>
      </c>
      <c r="F7" s="50" t="s">
        <v>603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+C11+C15</f>
        <v>0</v>
      </c>
      <c r="D10" s="88">
        <f>+D11+D15</f>
        <v>0</v>
      </c>
      <c r="E10" s="88">
        <f>+E11+E15</f>
        <v>0</v>
      </c>
      <c r="F10" s="87">
        <f>+F11+F15</f>
        <v>500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>
        <v>0</v>
      </c>
      <c r="E11" s="114">
        <v>0</v>
      </c>
      <c r="F11" s="106">
        <f>+F12</f>
        <v>500</v>
      </c>
      <c r="G11" s="106" t="e">
        <f t="shared" ref="G11:G37" si="2">+F11/C11*100</f>
        <v>#DIV/0!</v>
      </c>
      <c r="H11" s="106" t="e">
        <f t="shared" ref="H11:H37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>+F13+F14</f>
        <v>500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>
        <v>0</v>
      </c>
      <c r="D13" s="105"/>
      <c r="E13" s="105"/>
      <c r="F13" s="43">
        <v>0</v>
      </c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68">
        <v>8183</v>
      </c>
      <c r="B14" s="47" t="s">
        <v>601</v>
      </c>
      <c r="C14" s="43">
        <v>0</v>
      </c>
      <c r="D14" s="105"/>
      <c r="E14" s="105"/>
      <c r="F14" s="43">
        <v>500</v>
      </c>
      <c r="G14" s="43" t="e">
        <f t="shared" ref="G14" si="4">+F14/C14*100</f>
        <v>#DIV/0!</v>
      </c>
      <c r="H14" s="43" t="e">
        <f t="shared" ref="H14" si="5">+F14/E14*100</f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102" t="s">
        <v>502</v>
      </c>
      <c r="B15" s="103" t="s">
        <v>503</v>
      </c>
      <c r="C15" s="106">
        <f>+C16</f>
        <v>0</v>
      </c>
      <c r="D15" s="114">
        <v>0</v>
      </c>
      <c r="E15" s="114">
        <v>0</v>
      </c>
      <c r="F15" s="106">
        <f>+F16</f>
        <v>0</v>
      </c>
      <c r="G15" s="106" t="e">
        <f t="shared" si="2"/>
        <v>#DIV/0!</v>
      </c>
      <c r="H15" s="106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101" t="s">
        <v>504</v>
      </c>
      <c r="B16" s="77" t="s">
        <v>505</v>
      </c>
      <c r="C16" s="104">
        <f>+C17</f>
        <v>0</v>
      </c>
      <c r="D16" s="105"/>
      <c r="E16" s="105"/>
      <c r="F16" s="104">
        <f t="shared" ref="F16" si="6">+F17</f>
        <v>0</v>
      </c>
      <c r="G16" s="75" t="e">
        <f t="shared" si="2"/>
        <v>#DIV/0!</v>
      </c>
      <c r="H16" s="75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ht="25.5" x14ac:dyDescent="0.2">
      <c r="A17" s="68" t="s">
        <v>506</v>
      </c>
      <c r="B17" s="47" t="s">
        <v>507</v>
      </c>
      <c r="C17" s="43">
        <v>0</v>
      </c>
      <c r="D17" s="105"/>
      <c r="E17" s="105"/>
      <c r="F17" s="43">
        <v>0</v>
      </c>
      <c r="G17" s="43" t="e">
        <f t="shared" si="2"/>
        <v>#DIV/0!</v>
      </c>
      <c r="H17" s="43" t="e">
        <f t="shared" si="3"/>
        <v>#DIV/0!</v>
      </c>
      <c r="I17" s="45"/>
      <c r="J17" s="45"/>
      <c r="K17" s="45"/>
      <c r="L17" s="45"/>
      <c r="M17" s="46"/>
      <c r="N17" s="46"/>
      <c r="O17" s="46"/>
    </row>
    <row r="18" spans="1:15" x14ac:dyDescent="0.2">
      <c r="A18" s="108" t="s">
        <v>62</v>
      </c>
      <c r="B18" s="109" t="s">
        <v>509</v>
      </c>
      <c r="C18" s="87">
        <f>+C19+C28+C33</f>
        <v>0</v>
      </c>
      <c r="D18" s="88">
        <f>+D19+D28+D33</f>
        <v>0</v>
      </c>
      <c r="E18" s="88">
        <f>+E19+E28+E33</f>
        <v>0</v>
      </c>
      <c r="F18" s="87">
        <f>+F19+F28+F33</f>
        <v>4948.8999999999996</v>
      </c>
      <c r="G18" s="110" t="e">
        <f t="shared" si="2"/>
        <v>#DIV/0!</v>
      </c>
      <c r="H18" s="110" t="e">
        <f t="shared" si="3"/>
        <v>#DIV/0!</v>
      </c>
      <c r="I18" s="56"/>
      <c r="J18" s="56"/>
      <c r="K18" s="56"/>
      <c r="L18" s="56"/>
      <c r="M18" s="55"/>
      <c r="N18" s="55"/>
      <c r="O18" s="55"/>
    </row>
    <row r="19" spans="1:15" x14ac:dyDescent="0.2">
      <c r="A19" s="102" t="s">
        <v>64</v>
      </c>
      <c r="B19" s="103" t="s">
        <v>510</v>
      </c>
      <c r="C19" s="111">
        <f>+C20+C23+C25</f>
        <v>0</v>
      </c>
      <c r="D19" s="114">
        <v>0</v>
      </c>
      <c r="E19" s="114">
        <v>0</v>
      </c>
      <c r="F19" s="111">
        <f>+F20+F23+F25</f>
        <v>4948.8999999999996</v>
      </c>
      <c r="G19" s="106" t="e">
        <f t="shared" si="2"/>
        <v>#DIV/0!</v>
      </c>
      <c r="H19" s="106" t="e">
        <f t="shared" si="3"/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101">
        <v>512</v>
      </c>
      <c r="B20" s="77" t="s">
        <v>549</v>
      </c>
      <c r="C20" s="104">
        <f>+C21+C22</f>
        <v>0</v>
      </c>
      <c r="D20" s="105"/>
      <c r="E20" s="105"/>
      <c r="F20" s="104">
        <f>+F21+F22</f>
        <v>0</v>
      </c>
      <c r="G20" s="104" t="e">
        <f t="shared" ref="G20:G27" si="7">+F20/C20*100</f>
        <v>#DIV/0!</v>
      </c>
      <c r="H20" s="104" t="e">
        <f t="shared" ref="H20:H27" si="8">+F20/E20*100</f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5121</v>
      </c>
      <c r="B21" s="47" t="s">
        <v>550</v>
      </c>
      <c r="C21" s="48">
        <v>0</v>
      </c>
      <c r="D21" s="105"/>
      <c r="E21" s="105"/>
      <c r="F21" s="43">
        <v>0</v>
      </c>
      <c r="G21" s="43" t="e">
        <f t="shared" si="7"/>
        <v>#DIV/0!</v>
      </c>
      <c r="H21" s="43" t="e">
        <f t="shared" si="8"/>
        <v>#DIV/0!</v>
      </c>
      <c r="I21" s="45"/>
      <c r="J21" s="45"/>
      <c r="K21" s="45"/>
      <c r="L21" s="45"/>
      <c r="M21" s="46"/>
      <c r="N21" s="46"/>
      <c r="O21" s="46"/>
    </row>
    <row r="22" spans="1:15" ht="25.5" x14ac:dyDescent="0.2">
      <c r="A22" s="68">
        <v>5122</v>
      </c>
      <c r="B22" s="47" t="s">
        <v>551</v>
      </c>
      <c r="C22" s="48">
        <v>0</v>
      </c>
      <c r="D22" s="105"/>
      <c r="E22" s="105"/>
      <c r="F22" s="43">
        <v>0</v>
      </c>
      <c r="G22" s="43" t="e">
        <f t="shared" si="7"/>
        <v>#DIV/0!</v>
      </c>
      <c r="H22" s="43" t="e">
        <f t="shared" si="8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101">
        <v>514</v>
      </c>
      <c r="B23" s="77" t="s">
        <v>552</v>
      </c>
      <c r="C23" s="104">
        <f>+C24</f>
        <v>0</v>
      </c>
      <c r="D23" s="105"/>
      <c r="E23" s="105"/>
      <c r="F23" s="104">
        <f t="shared" ref="F23" si="9">+F24</f>
        <v>0</v>
      </c>
      <c r="G23" s="104" t="e">
        <f t="shared" si="7"/>
        <v>#DIV/0!</v>
      </c>
      <c r="H23" s="104" t="e">
        <f t="shared" si="8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68">
        <v>5141</v>
      </c>
      <c r="B24" s="47" t="s">
        <v>553</v>
      </c>
      <c r="C24" s="48"/>
      <c r="D24" s="105"/>
      <c r="E24" s="105"/>
      <c r="F24" s="43">
        <v>0</v>
      </c>
      <c r="G24" s="43" t="e">
        <f t="shared" si="7"/>
        <v>#DIV/0!</v>
      </c>
      <c r="H24" s="43" t="e">
        <f t="shared" si="8"/>
        <v>#DIV/0!</v>
      </c>
      <c r="I24" s="45"/>
      <c r="J24" s="45"/>
      <c r="K24" s="45"/>
      <c r="L24" s="45"/>
      <c r="M24" s="46"/>
      <c r="N24" s="46"/>
      <c r="O24" s="46"/>
    </row>
    <row r="25" spans="1:15" x14ac:dyDescent="0.2">
      <c r="A25" s="101">
        <v>518</v>
      </c>
      <c r="B25" s="77" t="s">
        <v>554</v>
      </c>
      <c r="C25" s="104">
        <f>+C26+C27</f>
        <v>0</v>
      </c>
      <c r="D25" s="105"/>
      <c r="E25" s="105"/>
      <c r="F25" s="104">
        <f>+F26+F27</f>
        <v>4948.8999999999996</v>
      </c>
      <c r="G25" s="104" t="e">
        <f t="shared" si="7"/>
        <v>#DIV/0!</v>
      </c>
      <c r="H25" s="104" t="e">
        <f t="shared" si="8"/>
        <v>#DIV/0!</v>
      </c>
      <c r="I25" s="45"/>
      <c r="J25" s="45"/>
      <c r="K25" s="45"/>
      <c r="L25" s="45"/>
      <c r="M25" s="46"/>
      <c r="N25" s="46"/>
      <c r="O25" s="46"/>
    </row>
    <row r="26" spans="1:15" ht="25.5" x14ac:dyDescent="0.2">
      <c r="A26" s="68">
        <v>5181</v>
      </c>
      <c r="B26" s="47" t="s">
        <v>555</v>
      </c>
      <c r="C26" s="48">
        <v>0</v>
      </c>
      <c r="D26" s="105"/>
      <c r="E26" s="105"/>
      <c r="F26" s="43">
        <v>0</v>
      </c>
      <c r="G26" s="43" t="e">
        <f t="shared" si="7"/>
        <v>#DIV/0!</v>
      </c>
      <c r="H26" s="43" t="e">
        <f t="shared" si="8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68">
        <v>5183</v>
      </c>
      <c r="B27" s="47" t="s">
        <v>556</v>
      </c>
      <c r="C27" s="48">
        <v>0</v>
      </c>
      <c r="D27" s="105"/>
      <c r="E27" s="105"/>
      <c r="F27" s="43">
        <v>4948.8999999999996</v>
      </c>
      <c r="G27" s="43" t="e">
        <f t="shared" si="7"/>
        <v>#DIV/0!</v>
      </c>
      <c r="H27" s="43" t="e">
        <f t="shared" si="8"/>
        <v>#DIV/0!</v>
      </c>
      <c r="I27" s="45"/>
      <c r="J27" s="45"/>
      <c r="K27" s="45"/>
      <c r="L27" s="45"/>
      <c r="M27" s="46"/>
      <c r="N27" s="46"/>
      <c r="O27" s="46"/>
    </row>
    <row r="28" spans="1:15" x14ac:dyDescent="0.2">
      <c r="A28" s="102" t="s">
        <v>511</v>
      </c>
      <c r="B28" s="103" t="s">
        <v>512</v>
      </c>
      <c r="C28" s="111">
        <f>+C29+C31</f>
        <v>0</v>
      </c>
      <c r="D28" s="114">
        <v>0</v>
      </c>
      <c r="E28" s="114">
        <v>0</v>
      </c>
      <c r="F28" s="111">
        <f>+F29+F31</f>
        <v>0</v>
      </c>
      <c r="G28" s="106" t="e">
        <f t="shared" si="2"/>
        <v>#DIV/0!</v>
      </c>
      <c r="H28" s="106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101" t="s">
        <v>513</v>
      </c>
      <c r="B29" s="77" t="s">
        <v>514</v>
      </c>
      <c r="C29" s="104">
        <f>+C30</f>
        <v>0</v>
      </c>
      <c r="D29" s="105"/>
      <c r="E29" s="105"/>
      <c r="F29" s="104">
        <f t="shared" ref="F29" si="10">+F30</f>
        <v>0</v>
      </c>
      <c r="G29" s="75" t="e">
        <f t="shared" si="2"/>
        <v>#DIV/0!</v>
      </c>
      <c r="H29" s="75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68" t="s">
        <v>515</v>
      </c>
      <c r="B30" s="47" t="s">
        <v>514</v>
      </c>
      <c r="C30" s="48">
        <v>0</v>
      </c>
      <c r="D30" s="105"/>
      <c r="E30" s="105"/>
      <c r="F30" s="43">
        <v>0</v>
      </c>
      <c r="G30" s="43" t="e">
        <f t="shared" si="2"/>
        <v>#DIV/0!</v>
      </c>
      <c r="H30" s="43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101" t="s">
        <v>516</v>
      </c>
      <c r="B31" s="77" t="s">
        <v>517</v>
      </c>
      <c r="C31" s="104">
        <f>+C32</f>
        <v>0</v>
      </c>
      <c r="D31" s="105"/>
      <c r="E31" s="105"/>
      <c r="F31" s="104">
        <f t="shared" ref="F31" si="11">+F32</f>
        <v>0</v>
      </c>
      <c r="G31" s="75" t="e">
        <f t="shared" si="2"/>
        <v>#DIV/0!</v>
      </c>
      <c r="H31" s="75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ht="25.5" x14ac:dyDescent="0.2">
      <c r="A32" s="68" t="s">
        <v>518</v>
      </c>
      <c r="B32" s="47" t="s">
        <v>519</v>
      </c>
      <c r="C32" s="43">
        <v>0</v>
      </c>
      <c r="D32" s="105"/>
      <c r="E32" s="105"/>
      <c r="F32" s="43">
        <v>0</v>
      </c>
      <c r="G32" s="43" t="e">
        <f t="shared" si="2"/>
        <v>#DIV/0!</v>
      </c>
      <c r="H32" s="43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x14ac:dyDescent="0.2">
      <c r="A33" s="102" t="s">
        <v>520</v>
      </c>
      <c r="B33" s="103" t="s">
        <v>521</v>
      </c>
      <c r="C33" s="106">
        <f>+C34+C36</f>
        <v>0</v>
      </c>
      <c r="D33" s="114">
        <v>0</v>
      </c>
      <c r="E33" s="114">
        <v>0</v>
      </c>
      <c r="F33" s="106">
        <f>+F34+F36</f>
        <v>0</v>
      </c>
      <c r="G33" s="106" t="e">
        <f>+F33/C33*100</f>
        <v>#DIV/0!</v>
      </c>
      <c r="H33" s="106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101" t="s">
        <v>522</v>
      </c>
      <c r="B34" s="77" t="s">
        <v>523</v>
      </c>
      <c r="C34" s="104">
        <f>+C35</f>
        <v>0</v>
      </c>
      <c r="D34" s="105"/>
      <c r="E34" s="105"/>
      <c r="F34" s="104">
        <f t="shared" ref="F34" si="12">+F35</f>
        <v>0</v>
      </c>
      <c r="G34" s="75" t="e">
        <f t="shared" si="2"/>
        <v>#DIV/0!</v>
      </c>
      <c r="H34" s="75" t="e">
        <f t="shared" si="3"/>
        <v>#DIV/0!</v>
      </c>
      <c r="I34" s="45"/>
      <c r="J34" s="45"/>
      <c r="K34" s="45"/>
      <c r="L34" s="45"/>
      <c r="M34" s="46"/>
      <c r="N34" s="46"/>
      <c r="O34" s="46"/>
    </row>
    <row r="35" spans="1:15" ht="25.5" x14ac:dyDescent="0.2">
      <c r="A35" s="68" t="s">
        <v>524</v>
      </c>
      <c r="B35" s="47" t="s">
        <v>525</v>
      </c>
      <c r="C35" s="43">
        <v>0</v>
      </c>
      <c r="D35" s="105"/>
      <c r="E35" s="105"/>
      <c r="F35" s="43">
        <v>0</v>
      </c>
      <c r="G35" s="43" t="e">
        <f t="shared" si="2"/>
        <v>#DIV/0!</v>
      </c>
      <c r="H35" s="4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101" t="s">
        <v>526</v>
      </c>
      <c r="B36" s="77" t="s">
        <v>527</v>
      </c>
      <c r="C36" s="104">
        <f>+C37</f>
        <v>0</v>
      </c>
      <c r="D36" s="105"/>
      <c r="E36" s="105"/>
      <c r="F36" s="104">
        <f t="shared" ref="F36" si="13">+F37</f>
        <v>0</v>
      </c>
      <c r="G36" s="104" t="e">
        <f t="shared" si="2"/>
        <v>#DIV/0!</v>
      </c>
      <c r="H36" s="104" t="e">
        <f t="shared" si="3"/>
        <v>#DIV/0!</v>
      </c>
      <c r="I36" s="46"/>
      <c r="J36" s="46"/>
      <c r="K36" s="46"/>
      <c r="L36" s="46"/>
      <c r="M36" s="46"/>
      <c r="N36" s="46"/>
      <c r="O36" s="46"/>
    </row>
    <row r="37" spans="1:15" ht="25.5" x14ac:dyDescent="0.2">
      <c r="A37" s="68" t="s">
        <v>528</v>
      </c>
      <c r="B37" s="47" t="s">
        <v>529</v>
      </c>
      <c r="C37" s="43">
        <v>0</v>
      </c>
      <c r="D37" s="105"/>
      <c r="E37" s="105"/>
      <c r="F37" s="43">
        <v>0</v>
      </c>
      <c r="G37" s="43" t="e">
        <f t="shared" si="2"/>
        <v>#DIV/0!</v>
      </c>
      <c r="H37" s="43" t="e">
        <f t="shared" si="3"/>
        <v>#DIV/0!</v>
      </c>
      <c r="I37" s="46"/>
      <c r="J37" s="46"/>
      <c r="K37" s="46"/>
      <c r="L37" s="46"/>
      <c r="M37" s="46"/>
      <c r="N37" s="46"/>
      <c r="O37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C13" sqref="C13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9.85546875" style="35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78" t="s">
        <v>259</v>
      </c>
      <c r="B5" s="178"/>
      <c r="C5" s="178"/>
      <c r="D5" s="178"/>
      <c r="E5" s="178"/>
      <c r="F5" s="178"/>
      <c r="G5" s="178"/>
      <c r="H5" s="178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42.75" x14ac:dyDescent="0.25">
      <c r="A7" s="177" t="s">
        <v>3</v>
      </c>
      <c r="B7" s="177"/>
      <c r="C7" s="50" t="s">
        <v>602</v>
      </c>
      <c r="D7" s="50" t="s">
        <v>566</v>
      </c>
      <c r="E7" s="50" t="s">
        <v>567</v>
      </c>
      <c r="F7" s="50" t="s">
        <v>603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6">
        <v>1</v>
      </c>
      <c r="B8" s="176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>
        <v>0</v>
      </c>
      <c r="D12" s="44">
        <v>0</v>
      </c>
      <c r="E12" s="44">
        <v>0</v>
      </c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>
        <v>0</v>
      </c>
      <c r="D15" s="44">
        <v>0</v>
      </c>
      <c r="E15" s="44">
        <v>0</v>
      </c>
      <c r="F15" s="43">
        <v>0</v>
      </c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>
        <v>0</v>
      </c>
      <c r="D17" s="44">
        <v>0</v>
      </c>
      <c r="E17" s="44">
        <v>0</v>
      </c>
      <c r="F17" s="43">
        <v>0</v>
      </c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>
        <v>0</v>
      </c>
      <c r="D19" s="44">
        <v>0</v>
      </c>
      <c r="E19" s="44">
        <v>0</v>
      </c>
      <c r="F19" s="43">
        <v>0</v>
      </c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219"/>
  <sheetViews>
    <sheetView tabSelected="1" zoomScale="90" zoomScaleNormal="9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RowHeight="15" x14ac:dyDescent="0.25"/>
  <cols>
    <col min="1" max="1" width="17.140625" customWidth="1"/>
    <col min="2" max="2" width="43.140625" customWidth="1"/>
    <col min="3" max="5" width="20.140625" customWidth="1"/>
    <col min="6" max="6" width="8.85546875" customWidth="1"/>
  </cols>
  <sheetData>
    <row r="1" spans="1:6" ht="15.75" x14ac:dyDescent="0.25">
      <c r="A1" s="178" t="s">
        <v>530</v>
      </c>
      <c r="B1" s="178"/>
      <c r="C1" s="178"/>
      <c r="D1" s="178"/>
      <c r="E1" s="178"/>
      <c r="F1" s="178"/>
    </row>
    <row r="2" spans="1:6" ht="15.75" x14ac:dyDescent="0.25">
      <c r="A2" s="178" t="s">
        <v>531</v>
      </c>
      <c r="B2" s="178"/>
      <c r="C2" s="178"/>
      <c r="D2" s="178"/>
      <c r="E2" s="178"/>
      <c r="F2" s="178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77" t="s">
        <v>3</v>
      </c>
      <c r="B4" s="177"/>
      <c r="C4" s="50" t="s">
        <v>566</v>
      </c>
      <c r="D4" s="50" t="s">
        <v>567</v>
      </c>
      <c r="E4" s="50" t="s">
        <v>568</v>
      </c>
      <c r="F4" s="50" t="s">
        <v>532</v>
      </c>
    </row>
    <row r="5" spans="1:6" x14ac:dyDescent="0.25">
      <c r="A5" s="179">
        <v>1</v>
      </c>
      <c r="B5" s="179"/>
      <c r="C5" s="119">
        <v>2</v>
      </c>
      <c r="D5" s="119">
        <v>3</v>
      </c>
      <c r="E5" s="119">
        <v>4.3333333333333304</v>
      </c>
      <c r="F5" s="119">
        <v>5.0833333333333304</v>
      </c>
    </row>
    <row r="6" spans="1:6" ht="25.5" x14ac:dyDescent="0.25">
      <c r="A6" s="120" t="s">
        <v>533</v>
      </c>
      <c r="B6" s="121" t="s">
        <v>534</v>
      </c>
      <c r="C6" s="122">
        <f>C7</f>
        <v>6598940</v>
      </c>
      <c r="D6" s="122">
        <f t="shared" ref="D6:E6" si="0">D7</f>
        <v>6598940</v>
      </c>
      <c r="E6" s="122">
        <f t="shared" si="0"/>
        <v>3678721.41</v>
      </c>
      <c r="F6" s="124">
        <f>+E6/C6*100</f>
        <v>55.747156513015724</v>
      </c>
    </row>
    <row r="7" spans="1:6" x14ac:dyDescent="0.25">
      <c r="A7" s="125" t="s">
        <v>203</v>
      </c>
      <c r="B7" s="126" t="s">
        <v>535</v>
      </c>
      <c r="C7" s="122">
        <f>C8</f>
        <v>6598940</v>
      </c>
      <c r="D7" s="122">
        <f t="shared" ref="D7:E7" si="1">D8</f>
        <v>6598940</v>
      </c>
      <c r="E7" s="122">
        <f t="shared" si="1"/>
        <v>3678721.41</v>
      </c>
      <c r="F7" s="124">
        <f t="shared" ref="F7:F8" si="2">+E7/C7*100</f>
        <v>55.747156513015724</v>
      </c>
    </row>
    <row r="8" spans="1:6" x14ac:dyDescent="0.25">
      <c r="A8" s="127" t="s">
        <v>536</v>
      </c>
      <c r="B8" s="128" t="s">
        <v>537</v>
      </c>
      <c r="C8" s="122">
        <f>C55+C118+C401+C439</f>
        <v>6598940</v>
      </c>
      <c r="D8" s="122">
        <f>D55+D118+D401+D439</f>
        <v>6598940</v>
      </c>
      <c r="E8" s="122">
        <f>E55+E118+E401+E439+E9</f>
        <v>3678721.41</v>
      </c>
      <c r="F8" s="124">
        <f t="shared" si="2"/>
        <v>55.747156513015724</v>
      </c>
    </row>
    <row r="9" spans="1:6" ht="25.5" x14ac:dyDescent="0.25">
      <c r="A9" s="129" t="s">
        <v>569</v>
      </c>
      <c r="B9" s="130" t="s">
        <v>570</v>
      </c>
      <c r="C9" s="122">
        <v>0</v>
      </c>
      <c r="D9" s="122">
        <v>0</v>
      </c>
      <c r="E9" s="123">
        <f>E32+E10</f>
        <v>111460.87</v>
      </c>
      <c r="F9" s="124"/>
    </row>
    <row r="10" spans="1:6" x14ac:dyDescent="0.25">
      <c r="A10" s="147">
        <v>533</v>
      </c>
      <c r="B10" s="139" t="s">
        <v>577</v>
      </c>
      <c r="C10" s="140">
        <v>0</v>
      </c>
      <c r="D10" s="140">
        <v>0</v>
      </c>
      <c r="E10" s="142">
        <f>E11+E21</f>
        <v>14246.66</v>
      </c>
      <c r="F10" s="135"/>
    </row>
    <row r="11" spans="1:6" x14ac:dyDescent="0.25">
      <c r="A11" s="146">
        <v>32</v>
      </c>
      <c r="B11" s="131" t="s">
        <v>99</v>
      </c>
      <c r="C11" s="132">
        <f>C16+C19+C24</f>
        <v>20250</v>
      </c>
      <c r="D11" s="132">
        <f>D16+D19+D24</f>
        <v>20250</v>
      </c>
      <c r="E11" s="145">
        <f>E12+E22+E23+E24</f>
        <v>14246.66</v>
      </c>
      <c r="F11" s="124">
        <f t="shared" ref="F11:F24" si="3">E11/D11</f>
        <v>0.70353876543209881</v>
      </c>
    </row>
    <row r="12" spans="1:6" x14ac:dyDescent="0.25">
      <c r="A12" s="146">
        <v>3211</v>
      </c>
      <c r="B12" s="131" t="s">
        <v>103</v>
      </c>
      <c r="C12" s="132">
        <v>0</v>
      </c>
      <c r="D12" s="132">
        <v>0</v>
      </c>
      <c r="E12" s="133">
        <v>3781.23</v>
      </c>
      <c r="F12" s="124"/>
    </row>
    <row r="13" spans="1:6" ht="25.5" x14ac:dyDescent="0.25">
      <c r="A13" s="146">
        <v>3212</v>
      </c>
      <c r="B13" s="131" t="s">
        <v>105</v>
      </c>
      <c r="C13" s="132">
        <v>0</v>
      </c>
      <c r="D13" s="132">
        <v>0</v>
      </c>
      <c r="E13" s="132">
        <v>0</v>
      </c>
      <c r="F13" s="124"/>
    </row>
    <row r="14" spans="1:6" x14ac:dyDescent="0.25">
      <c r="A14" s="146" t="s">
        <v>106</v>
      </c>
      <c r="B14" s="131" t="s">
        <v>107</v>
      </c>
      <c r="C14" s="132">
        <v>0</v>
      </c>
      <c r="D14" s="132">
        <v>0</v>
      </c>
      <c r="E14" s="132">
        <v>0</v>
      </c>
      <c r="F14" s="124"/>
    </row>
    <row r="15" spans="1:6" x14ac:dyDescent="0.25">
      <c r="A15" s="146" t="s">
        <v>112</v>
      </c>
      <c r="B15" s="131" t="s">
        <v>113</v>
      </c>
      <c r="C15" s="132">
        <v>0</v>
      </c>
      <c r="D15" s="132">
        <v>0</v>
      </c>
      <c r="E15" s="132">
        <v>0</v>
      </c>
      <c r="F15" s="124"/>
    </row>
    <row r="16" spans="1:6" x14ac:dyDescent="0.25">
      <c r="A16" s="146" t="s">
        <v>124</v>
      </c>
      <c r="B16" s="131" t="s">
        <v>571</v>
      </c>
      <c r="C16" s="132">
        <v>8250</v>
      </c>
      <c r="D16" s="132">
        <v>8250</v>
      </c>
      <c r="E16" s="132">
        <v>0</v>
      </c>
      <c r="F16" s="124"/>
    </row>
    <row r="17" spans="1:6" x14ac:dyDescent="0.25">
      <c r="A17" s="146" t="s">
        <v>128</v>
      </c>
      <c r="B17" s="131" t="s">
        <v>129</v>
      </c>
      <c r="C17" s="132">
        <v>0</v>
      </c>
      <c r="D17" s="132">
        <v>0</v>
      </c>
      <c r="E17" s="132">
        <v>0</v>
      </c>
      <c r="F17" s="124"/>
    </row>
    <row r="18" spans="1:6" x14ac:dyDescent="0.25">
      <c r="A18" s="146" t="s">
        <v>132</v>
      </c>
      <c r="B18" s="131" t="s">
        <v>133</v>
      </c>
      <c r="C18" s="132">
        <v>0</v>
      </c>
      <c r="D18" s="132">
        <v>0</v>
      </c>
      <c r="E18" s="132">
        <v>0</v>
      </c>
      <c r="F18" s="124"/>
    </row>
    <row r="19" spans="1:6" x14ac:dyDescent="0.25">
      <c r="A19" s="146" t="s">
        <v>136</v>
      </c>
      <c r="B19" s="131" t="s">
        <v>137</v>
      </c>
      <c r="C19" s="132">
        <v>11000</v>
      </c>
      <c r="D19" s="132">
        <v>11000</v>
      </c>
      <c r="E19" s="132">
        <v>0</v>
      </c>
      <c r="F19" s="124"/>
    </row>
    <row r="20" spans="1:6" x14ac:dyDescent="0.25">
      <c r="A20" s="146" t="s">
        <v>138</v>
      </c>
      <c r="B20" s="131" t="s">
        <v>139</v>
      </c>
      <c r="C20" s="132">
        <v>0</v>
      </c>
      <c r="D20" s="132">
        <v>0</v>
      </c>
      <c r="E20" s="132">
        <v>0</v>
      </c>
      <c r="F20" s="124"/>
    </row>
    <row r="21" spans="1:6" x14ac:dyDescent="0.25">
      <c r="A21" s="146" t="s">
        <v>140</v>
      </c>
      <c r="B21" s="131" t="s">
        <v>141</v>
      </c>
      <c r="C21" s="132">
        <v>0</v>
      </c>
      <c r="D21" s="132">
        <v>0</v>
      </c>
      <c r="E21" s="132">
        <v>0</v>
      </c>
      <c r="F21" s="124"/>
    </row>
    <row r="22" spans="1:6" ht="25.5" x14ac:dyDescent="0.25">
      <c r="A22" s="146" t="s">
        <v>144</v>
      </c>
      <c r="B22" s="131" t="s">
        <v>143</v>
      </c>
      <c r="C22" s="132">
        <v>0</v>
      </c>
      <c r="D22" s="132">
        <v>0</v>
      </c>
      <c r="E22" s="133">
        <v>273.85000000000002</v>
      </c>
      <c r="F22" s="124"/>
    </row>
    <row r="23" spans="1:6" x14ac:dyDescent="0.25">
      <c r="A23" s="146" t="s">
        <v>149</v>
      </c>
      <c r="B23" s="131" t="s">
        <v>150</v>
      </c>
      <c r="C23" s="132">
        <v>0</v>
      </c>
      <c r="D23" s="132">
        <v>0</v>
      </c>
      <c r="E23" s="132">
        <v>0</v>
      </c>
      <c r="F23" s="124"/>
    </row>
    <row r="24" spans="1:6" x14ac:dyDescent="0.25">
      <c r="A24" s="146" t="s">
        <v>151</v>
      </c>
      <c r="B24" s="131" t="s">
        <v>152</v>
      </c>
      <c r="C24" s="132">
        <v>1000</v>
      </c>
      <c r="D24" s="132">
        <v>1000</v>
      </c>
      <c r="E24" s="133">
        <v>10191.58</v>
      </c>
      <c r="F24" s="124">
        <f t="shared" si="3"/>
        <v>10.19158</v>
      </c>
    </row>
    <row r="25" spans="1:6" x14ac:dyDescent="0.25">
      <c r="A25" s="146" t="s">
        <v>153</v>
      </c>
      <c r="B25" s="131" t="s">
        <v>154</v>
      </c>
      <c r="C25" s="132">
        <v>0</v>
      </c>
      <c r="D25" s="132">
        <v>0</v>
      </c>
      <c r="E25" s="132">
        <v>0</v>
      </c>
      <c r="F25" s="124"/>
    </row>
    <row r="26" spans="1:6" x14ac:dyDescent="0.25">
      <c r="A26" s="146" t="s">
        <v>155</v>
      </c>
      <c r="B26" s="131" t="s">
        <v>156</v>
      </c>
      <c r="C26" s="132">
        <v>0</v>
      </c>
      <c r="D26" s="132">
        <v>0</v>
      </c>
      <c r="E26" s="132">
        <v>0</v>
      </c>
      <c r="F26" s="124"/>
    </row>
    <row r="27" spans="1:6" x14ac:dyDescent="0.25">
      <c r="A27" s="146" t="s">
        <v>159</v>
      </c>
      <c r="B27" s="131" t="s">
        <v>146</v>
      </c>
      <c r="C27" s="132">
        <v>0</v>
      </c>
      <c r="D27" s="132">
        <v>0</v>
      </c>
      <c r="E27" s="132">
        <v>0</v>
      </c>
      <c r="F27" s="124"/>
    </row>
    <row r="28" spans="1:6" ht="25.5" x14ac:dyDescent="0.25">
      <c r="A28" s="146" t="s">
        <v>233</v>
      </c>
      <c r="B28" s="131" t="s">
        <v>234</v>
      </c>
      <c r="C28" s="132">
        <f>C31</f>
        <v>103000</v>
      </c>
      <c r="D28" s="132">
        <f>D31</f>
        <v>103000</v>
      </c>
      <c r="E28" s="132">
        <v>0</v>
      </c>
      <c r="F28" s="124"/>
    </row>
    <row r="29" spans="1:6" x14ac:dyDescent="0.25">
      <c r="A29" s="146" t="s">
        <v>241</v>
      </c>
      <c r="B29" s="131" t="s">
        <v>242</v>
      </c>
      <c r="C29" s="132">
        <v>0</v>
      </c>
      <c r="D29" s="132">
        <v>0</v>
      </c>
      <c r="E29" s="132">
        <v>0</v>
      </c>
      <c r="F29" s="124"/>
    </row>
    <row r="30" spans="1:6" x14ac:dyDescent="0.25">
      <c r="A30" s="146" t="s">
        <v>436</v>
      </c>
      <c r="B30" s="131" t="s">
        <v>437</v>
      </c>
      <c r="C30" s="132">
        <v>0</v>
      </c>
      <c r="D30" s="132">
        <v>0</v>
      </c>
      <c r="E30" s="132">
        <v>0</v>
      </c>
      <c r="F30" s="124"/>
    </row>
    <row r="31" spans="1:6" x14ac:dyDescent="0.25">
      <c r="A31" s="146">
        <v>4225</v>
      </c>
      <c r="B31" s="131" t="s">
        <v>441</v>
      </c>
      <c r="C31" s="132">
        <v>103000</v>
      </c>
      <c r="D31" s="132">
        <v>103000</v>
      </c>
      <c r="E31" s="132">
        <v>0</v>
      </c>
      <c r="F31" s="124"/>
    </row>
    <row r="32" spans="1:6" x14ac:dyDescent="0.25">
      <c r="A32" s="150" t="s">
        <v>578</v>
      </c>
      <c r="B32" s="139" t="s">
        <v>579</v>
      </c>
      <c r="C32" s="143">
        <v>0</v>
      </c>
      <c r="D32" s="143">
        <v>0</v>
      </c>
      <c r="E32" s="142">
        <f>E33+E36+E51</f>
        <v>97214.209999999992</v>
      </c>
      <c r="F32" s="124"/>
    </row>
    <row r="33" spans="1:6" x14ac:dyDescent="0.25">
      <c r="A33" s="146" t="s">
        <v>83</v>
      </c>
      <c r="B33" s="131" t="s">
        <v>84</v>
      </c>
      <c r="C33" s="132">
        <v>0</v>
      </c>
      <c r="D33" s="132">
        <v>0</v>
      </c>
      <c r="E33" s="132">
        <v>0</v>
      </c>
      <c r="F33" s="124"/>
    </row>
    <row r="34" spans="1:6" x14ac:dyDescent="0.25">
      <c r="A34" s="146" t="s">
        <v>87</v>
      </c>
      <c r="B34" s="131" t="s">
        <v>88</v>
      </c>
      <c r="C34" s="132">
        <v>0</v>
      </c>
      <c r="D34" s="132">
        <v>0</v>
      </c>
      <c r="E34" s="132">
        <v>0</v>
      </c>
      <c r="F34" s="124"/>
    </row>
    <row r="35" spans="1:6" x14ac:dyDescent="0.25">
      <c r="A35" s="146" t="s">
        <v>96</v>
      </c>
      <c r="B35" s="131" t="s">
        <v>97</v>
      </c>
      <c r="C35" s="132">
        <v>0</v>
      </c>
      <c r="D35" s="132">
        <v>0</v>
      </c>
      <c r="E35" s="132">
        <v>0</v>
      </c>
      <c r="F35" s="124"/>
    </row>
    <row r="36" spans="1:6" x14ac:dyDescent="0.25">
      <c r="A36" s="146" t="s">
        <v>98</v>
      </c>
      <c r="B36" s="131" t="s">
        <v>99</v>
      </c>
      <c r="C36" s="132">
        <v>0</v>
      </c>
      <c r="D36" s="132">
        <v>0</v>
      </c>
      <c r="E36" s="133">
        <f>E37+E38+E39+E40+E41+E42+E43+E44+E45+E46</f>
        <v>23026.71</v>
      </c>
      <c r="F36" s="124"/>
    </row>
    <row r="37" spans="1:6" x14ac:dyDescent="0.25">
      <c r="A37" s="146" t="s">
        <v>102</v>
      </c>
      <c r="B37" s="131" t="s">
        <v>103</v>
      </c>
      <c r="C37" s="132">
        <v>0</v>
      </c>
      <c r="D37" s="132">
        <v>0</v>
      </c>
      <c r="E37" s="133">
        <v>1577.52</v>
      </c>
      <c r="F37" s="124"/>
    </row>
    <row r="38" spans="1:6" ht="25.5" x14ac:dyDescent="0.25">
      <c r="A38" s="146" t="s">
        <v>104</v>
      </c>
      <c r="B38" s="131" t="s">
        <v>105</v>
      </c>
      <c r="C38" s="132">
        <v>0</v>
      </c>
      <c r="D38" s="132">
        <v>0</v>
      </c>
      <c r="E38" s="132">
        <v>0</v>
      </c>
      <c r="F38" s="124"/>
    </row>
    <row r="39" spans="1:6" x14ac:dyDescent="0.25">
      <c r="A39" s="146" t="s">
        <v>106</v>
      </c>
      <c r="B39" s="131" t="s">
        <v>107</v>
      </c>
      <c r="C39" s="132">
        <v>0</v>
      </c>
      <c r="D39" s="132">
        <v>0</v>
      </c>
      <c r="E39" s="133">
        <v>300</v>
      </c>
      <c r="F39" s="124"/>
    </row>
    <row r="40" spans="1:6" x14ac:dyDescent="0.25">
      <c r="A40" s="146" t="s">
        <v>112</v>
      </c>
      <c r="B40" s="131" t="s">
        <v>113</v>
      </c>
      <c r="C40" s="132">
        <v>0</v>
      </c>
      <c r="D40" s="132">
        <v>0</v>
      </c>
      <c r="E40" s="132">
        <v>0</v>
      </c>
      <c r="F40" s="124"/>
    </row>
    <row r="41" spans="1:6" x14ac:dyDescent="0.25">
      <c r="A41" s="146" t="s">
        <v>128</v>
      </c>
      <c r="B41" s="131" t="s">
        <v>129</v>
      </c>
      <c r="C41" s="132">
        <v>0</v>
      </c>
      <c r="D41" s="132">
        <v>0</v>
      </c>
      <c r="E41" s="132">
        <v>0</v>
      </c>
      <c r="F41" s="124"/>
    </row>
    <row r="42" spans="1:6" x14ac:dyDescent="0.25">
      <c r="A42" s="146" t="s">
        <v>136</v>
      </c>
      <c r="B42" s="131" t="s">
        <v>137</v>
      </c>
      <c r="C42" s="132">
        <v>0</v>
      </c>
      <c r="D42" s="132">
        <v>0</v>
      </c>
      <c r="E42" s="133">
        <v>20625</v>
      </c>
      <c r="F42" s="124"/>
    </row>
    <row r="43" spans="1:6" x14ac:dyDescent="0.25">
      <c r="A43" s="146" t="s">
        <v>140</v>
      </c>
      <c r="B43" s="131" t="s">
        <v>141</v>
      </c>
      <c r="C43" s="132">
        <v>0</v>
      </c>
      <c r="D43" s="132">
        <v>0</v>
      </c>
      <c r="E43" s="133">
        <v>50</v>
      </c>
      <c r="F43" s="124"/>
    </row>
    <row r="44" spans="1:6" x14ac:dyDescent="0.25">
      <c r="A44" s="146">
        <v>3292</v>
      </c>
      <c r="B44" s="131" t="s">
        <v>150</v>
      </c>
      <c r="C44" s="132">
        <v>0</v>
      </c>
      <c r="D44" s="132">
        <v>0</v>
      </c>
      <c r="E44" s="133">
        <v>106.19</v>
      </c>
      <c r="F44" s="124"/>
    </row>
    <row r="45" spans="1:6" x14ac:dyDescent="0.25">
      <c r="A45" s="146" t="s">
        <v>151</v>
      </c>
      <c r="B45" s="131" t="s">
        <v>152</v>
      </c>
      <c r="C45" s="132">
        <v>0</v>
      </c>
      <c r="D45" s="132">
        <v>0</v>
      </c>
      <c r="E45" s="132">
        <v>0</v>
      </c>
      <c r="F45" s="124"/>
    </row>
    <row r="46" spans="1:6" x14ac:dyDescent="0.25">
      <c r="A46" s="146">
        <v>3299</v>
      </c>
      <c r="B46" s="131" t="s">
        <v>146</v>
      </c>
      <c r="C46" s="132">
        <v>0</v>
      </c>
      <c r="D46" s="132">
        <v>0</v>
      </c>
      <c r="E46" s="134">
        <v>368</v>
      </c>
      <c r="F46" s="124"/>
    </row>
    <row r="47" spans="1:6" x14ac:dyDescent="0.25">
      <c r="A47" s="146" t="s">
        <v>160</v>
      </c>
      <c r="B47" s="131" t="s">
        <v>161</v>
      </c>
      <c r="C47" s="132">
        <v>0</v>
      </c>
      <c r="D47" s="132">
        <v>0</v>
      </c>
      <c r="E47" s="132">
        <v>0</v>
      </c>
      <c r="F47" s="124"/>
    </row>
    <row r="48" spans="1:6" x14ac:dyDescent="0.25">
      <c r="A48" s="146" t="s">
        <v>164</v>
      </c>
      <c r="B48" s="131" t="s">
        <v>165</v>
      </c>
      <c r="C48" s="132">
        <v>0</v>
      </c>
      <c r="D48" s="132">
        <v>0</v>
      </c>
      <c r="E48" s="132">
        <v>0</v>
      </c>
      <c r="F48" s="124"/>
    </row>
    <row r="49" spans="1:6" ht="25.5" x14ac:dyDescent="0.25">
      <c r="A49" s="146" t="s">
        <v>209</v>
      </c>
      <c r="B49" s="131" t="s">
        <v>580</v>
      </c>
      <c r="C49" s="132">
        <v>0</v>
      </c>
      <c r="D49" s="132">
        <v>0</v>
      </c>
      <c r="E49" s="132">
        <v>0</v>
      </c>
      <c r="F49" s="124"/>
    </row>
    <row r="50" spans="1:6" x14ac:dyDescent="0.25">
      <c r="A50" s="146" t="s">
        <v>215</v>
      </c>
      <c r="B50" s="131" t="s">
        <v>216</v>
      </c>
      <c r="C50" s="132">
        <v>0</v>
      </c>
      <c r="D50" s="132">
        <v>0</v>
      </c>
      <c r="E50" s="132">
        <v>0</v>
      </c>
      <c r="F50" s="124"/>
    </row>
    <row r="51" spans="1:6" ht="25.5" x14ac:dyDescent="0.25">
      <c r="A51" s="146">
        <v>42</v>
      </c>
      <c r="B51" s="131" t="s">
        <v>234</v>
      </c>
      <c r="C51" s="132">
        <v>0</v>
      </c>
      <c r="D51" s="132">
        <v>0</v>
      </c>
      <c r="E51" s="133">
        <f>E52</f>
        <v>74187.5</v>
      </c>
      <c r="F51" s="124"/>
    </row>
    <row r="52" spans="1:6" x14ac:dyDescent="0.25">
      <c r="A52" s="146">
        <v>4227</v>
      </c>
      <c r="B52" s="131" t="s">
        <v>362</v>
      </c>
      <c r="C52" s="132">
        <v>0</v>
      </c>
      <c r="D52" s="132">
        <v>0</v>
      </c>
      <c r="E52" s="133">
        <v>74187.5</v>
      </c>
      <c r="F52" s="124"/>
    </row>
    <row r="53" spans="1:6" ht="25.5" x14ac:dyDescent="0.25">
      <c r="A53" s="146" t="s">
        <v>249</v>
      </c>
      <c r="B53" s="131" t="s">
        <v>250</v>
      </c>
      <c r="C53" s="132">
        <v>0</v>
      </c>
      <c r="D53" s="132">
        <v>0</v>
      </c>
      <c r="E53" s="132">
        <v>0</v>
      </c>
      <c r="F53" s="124"/>
    </row>
    <row r="54" spans="1:6" x14ac:dyDescent="0.25">
      <c r="A54" s="146" t="s">
        <v>253</v>
      </c>
      <c r="B54" s="131" t="s">
        <v>252</v>
      </c>
      <c r="C54" s="132">
        <v>0</v>
      </c>
      <c r="D54" s="132">
        <v>0</v>
      </c>
      <c r="E54" s="132">
        <v>0</v>
      </c>
      <c r="F54" s="124"/>
    </row>
    <row r="55" spans="1:6" ht="25.5" x14ac:dyDescent="0.25">
      <c r="A55" s="150" t="s">
        <v>584</v>
      </c>
      <c r="B55" s="139" t="s">
        <v>585</v>
      </c>
      <c r="C55" s="138">
        <f>C56</f>
        <v>5313899</v>
      </c>
      <c r="D55" s="138">
        <f t="shared" ref="D55:E55" si="4">D56</f>
        <v>5313899</v>
      </c>
      <c r="E55" s="138">
        <f t="shared" si="4"/>
        <v>2692026.1799999997</v>
      </c>
      <c r="F55" s="141">
        <f t="shared" ref="F55:F63" si="5">+E55/C55*100</f>
        <v>50.660093087956696</v>
      </c>
    </row>
    <row r="56" spans="1:6" x14ac:dyDescent="0.25">
      <c r="A56" s="149" t="s">
        <v>56</v>
      </c>
      <c r="B56" s="130" t="s">
        <v>55</v>
      </c>
      <c r="C56" s="136">
        <f>C57+C64+C91+C95+C98+C100+C103+C114</f>
        <v>5313899</v>
      </c>
      <c r="D56" s="136">
        <f>D57+D64+D91+D95+D98+D100+D103+D114</f>
        <v>5313899</v>
      </c>
      <c r="E56" s="135">
        <f>E57+E64+E91+E95+E100+E103+E114</f>
        <v>2692026.1799999997</v>
      </c>
      <c r="F56" s="124">
        <f t="shared" si="5"/>
        <v>50.660093087956696</v>
      </c>
    </row>
    <row r="57" spans="1:6" x14ac:dyDescent="0.25">
      <c r="A57" s="146" t="s">
        <v>83</v>
      </c>
      <c r="B57" s="131" t="s">
        <v>84</v>
      </c>
      <c r="C57" s="132">
        <f>C58+C59+C60+C61+C62+C63</f>
        <v>4751568</v>
      </c>
      <c r="D57" s="132">
        <f>D58+D59+D60+D61+D62+D63</f>
        <v>4751568</v>
      </c>
      <c r="E57" s="133">
        <f>E58+E59+E60+E61+E62+E63</f>
        <v>2406644.9499999997</v>
      </c>
      <c r="F57" s="124">
        <f t="shared" si="5"/>
        <v>50.649489810521487</v>
      </c>
    </row>
    <row r="58" spans="1:6" x14ac:dyDescent="0.25">
      <c r="A58" s="146" t="s">
        <v>87</v>
      </c>
      <c r="B58" s="131" t="s">
        <v>88</v>
      </c>
      <c r="C58" s="132">
        <v>3987725</v>
      </c>
      <c r="D58" s="132">
        <v>3987725</v>
      </c>
      <c r="E58" s="133">
        <v>2012665.13</v>
      </c>
      <c r="F58" s="124">
        <f t="shared" si="5"/>
        <v>50.471512704612273</v>
      </c>
    </row>
    <row r="59" spans="1:6" x14ac:dyDescent="0.25">
      <c r="A59" s="146" t="s">
        <v>89</v>
      </c>
      <c r="B59" s="131" t="s">
        <v>90</v>
      </c>
      <c r="C59" s="132">
        <v>0</v>
      </c>
      <c r="D59" s="132">
        <v>0</v>
      </c>
      <c r="E59" s="151">
        <v>0</v>
      </c>
      <c r="F59" s="124"/>
    </row>
    <row r="60" spans="1:6" x14ac:dyDescent="0.25">
      <c r="A60" s="146" t="s">
        <v>375</v>
      </c>
      <c r="B60" s="131" t="s">
        <v>376</v>
      </c>
      <c r="C60" s="132">
        <v>0</v>
      </c>
      <c r="D60" s="132">
        <v>0</v>
      </c>
      <c r="E60" s="151">
        <v>0</v>
      </c>
      <c r="F60" s="124"/>
    </row>
    <row r="61" spans="1:6" x14ac:dyDescent="0.25">
      <c r="A61" s="146" t="s">
        <v>93</v>
      </c>
      <c r="B61" s="131" t="s">
        <v>92</v>
      </c>
      <c r="C61" s="132">
        <f>104368+1500</f>
        <v>105868</v>
      </c>
      <c r="D61" s="132">
        <f>104368+1500</f>
        <v>105868</v>
      </c>
      <c r="E61" s="133">
        <v>61890.18</v>
      </c>
      <c r="F61" s="124">
        <f t="shared" si="5"/>
        <v>58.459761212075414</v>
      </c>
    </row>
    <row r="62" spans="1:6" ht="25.5" x14ac:dyDescent="0.25">
      <c r="A62" s="146" t="s">
        <v>377</v>
      </c>
      <c r="B62" s="131" t="s">
        <v>575</v>
      </c>
      <c r="C62" s="132">
        <v>0</v>
      </c>
      <c r="D62" s="132">
        <v>0</v>
      </c>
      <c r="E62" s="151">
        <v>0</v>
      </c>
      <c r="F62" s="124"/>
    </row>
    <row r="63" spans="1:6" x14ac:dyDescent="0.25">
      <c r="A63" s="146" t="s">
        <v>96</v>
      </c>
      <c r="B63" s="131" t="s">
        <v>97</v>
      </c>
      <c r="C63" s="132">
        <v>657975</v>
      </c>
      <c r="D63" s="132">
        <v>657975</v>
      </c>
      <c r="E63" s="133">
        <v>332089.64</v>
      </c>
      <c r="F63" s="124">
        <f t="shared" si="5"/>
        <v>50.471467760933166</v>
      </c>
    </row>
    <row r="64" spans="1:6" x14ac:dyDescent="0.25">
      <c r="A64" s="146" t="s">
        <v>98</v>
      </c>
      <c r="B64" s="131" t="s">
        <v>99</v>
      </c>
      <c r="C64" s="132">
        <f>C65+C66+C67+C68+C69+C70+C71+C72+C73+C74+C75+C76+C77+C78+C79+C80+C81+C82+C83+C84+C85+C86+C87+C88+C89+C90</f>
        <v>538207</v>
      </c>
      <c r="D64" s="132">
        <f>D65+D66+D67+D68+D69+D70+D71+D72+D73+D74+D75+D76+D77+D78+D79+D80+D81+D82+D83+D84+D85+D86+D87+D88+D89+D90</f>
        <v>538207</v>
      </c>
      <c r="E64" s="133">
        <f>E65+E66+E67+E68+E69+E70+E71+E72+E73+E74+E75+E76+E77+E78+E79+E80+E81+E82+E83+E84+E85+E86+E87+E88+E89+E90</f>
        <v>261272.64999999994</v>
      </c>
      <c r="F64" s="124">
        <f t="shared" ref="F64:F118" si="6">+E64/C64*100</f>
        <v>48.545011491860926</v>
      </c>
    </row>
    <row r="65" spans="1:6" x14ac:dyDescent="0.25">
      <c r="A65" s="146" t="s">
        <v>102</v>
      </c>
      <c r="B65" s="131" t="s">
        <v>103</v>
      </c>
      <c r="C65" s="132">
        <f>33233+5000</f>
        <v>38233</v>
      </c>
      <c r="D65" s="132">
        <f>33233+5000</f>
        <v>38233</v>
      </c>
      <c r="E65" s="133">
        <v>32965.17</v>
      </c>
      <c r="F65" s="124">
        <f t="shared" si="6"/>
        <v>86.22177176784453</v>
      </c>
    </row>
    <row r="66" spans="1:6" ht="25.5" x14ac:dyDescent="0.25">
      <c r="A66" s="146" t="s">
        <v>104</v>
      </c>
      <c r="B66" s="131" t="s">
        <v>105</v>
      </c>
      <c r="C66" s="132">
        <v>37993</v>
      </c>
      <c r="D66" s="132">
        <v>37993</v>
      </c>
      <c r="E66" s="133">
        <v>21735.08</v>
      </c>
      <c r="F66" s="124">
        <f t="shared" si="6"/>
        <v>57.208117284762984</v>
      </c>
    </row>
    <row r="67" spans="1:6" x14ac:dyDescent="0.25">
      <c r="A67" s="146" t="s">
        <v>106</v>
      </c>
      <c r="B67" s="131" t="s">
        <v>107</v>
      </c>
      <c r="C67" s="132">
        <f>37470+2500+2500</f>
        <v>42470</v>
      </c>
      <c r="D67" s="132">
        <f>37470+2500+2500</f>
        <v>42470</v>
      </c>
      <c r="E67" s="133">
        <v>18129.59</v>
      </c>
      <c r="F67" s="124">
        <f t="shared" si="6"/>
        <v>42.687991523428302</v>
      </c>
    </row>
    <row r="68" spans="1:6" x14ac:dyDescent="0.25">
      <c r="A68" s="146" t="s">
        <v>108</v>
      </c>
      <c r="B68" s="131" t="s">
        <v>109</v>
      </c>
      <c r="C68" s="132">
        <v>0</v>
      </c>
      <c r="D68" s="132">
        <v>0</v>
      </c>
      <c r="E68" s="151">
        <v>0</v>
      </c>
      <c r="F68" s="124"/>
    </row>
    <row r="69" spans="1:6" x14ac:dyDescent="0.25">
      <c r="A69" s="146" t="s">
        <v>112</v>
      </c>
      <c r="B69" s="131" t="s">
        <v>113</v>
      </c>
      <c r="C69" s="132">
        <v>10707</v>
      </c>
      <c r="D69" s="132">
        <v>10707</v>
      </c>
      <c r="E69" s="133">
        <v>8387.34</v>
      </c>
      <c r="F69" s="124">
        <f t="shared" si="6"/>
        <v>78.335107873353877</v>
      </c>
    </row>
    <row r="70" spans="1:6" x14ac:dyDescent="0.25">
      <c r="A70" s="146" t="s">
        <v>381</v>
      </c>
      <c r="B70" s="131" t="s">
        <v>382</v>
      </c>
      <c r="C70" s="132">
        <v>210</v>
      </c>
      <c r="D70" s="132">
        <v>210</v>
      </c>
      <c r="E70" s="151">
        <v>0</v>
      </c>
      <c r="F70" s="124">
        <f t="shared" si="6"/>
        <v>0</v>
      </c>
    </row>
    <row r="71" spans="1:6" x14ac:dyDescent="0.25">
      <c r="A71" s="146" t="s">
        <v>114</v>
      </c>
      <c r="B71" s="131" t="s">
        <v>115</v>
      </c>
      <c r="C71" s="132">
        <v>80000</v>
      </c>
      <c r="D71" s="132">
        <v>80000</v>
      </c>
      <c r="E71" s="133">
        <v>47060</v>
      </c>
      <c r="F71" s="124">
        <f t="shared" si="6"/>
        <v>58.825000000000003</v>
      </c>
    </row>
    <row r="72" spans="1:6" ht="25.5" x14ac:dyDescent="0.25">
      <c r="A72" s="146" t="s">
        <v>116</v>
      </c>
      <c r="B72" s="131" t="s">
        <v>117</v>
      </c>
      <c r="C72" s="132">
        <f>16160+2000</f>
        <v>18160</v>
      </c>
      <c r="D72" s="132">
        <f>16160+2000</f>
        <v>18160</v>
      </c>
      <c r="E72" s="133">
        <v>4868.95</v>
      </c>
      <c r="F72" s="124">
        <f t="shared" si="6"/>
        <v>26.811398678414093</v>
      </c>
    </row>
    <row r="73" spans="1:6" x14ac:dyDescent="0.25">
      <c r="A73" s="146" t="s">
        <v>118</v>
      </c>
      <c r="B73" s="131" t="s">
        <v>572</v>
      </c>
      <c r="C73" s="132">
        <v>2100</v>
      </c>
      <c r="D73" s="132">
        <v>2100</v>
      </c>
      <c r="E73" s="133">
        <v>4591.3</v>
      </c>
      <c r="F73" s="124">
        <f t="shared" si="6"/>
        <v>218.63333333333333</v>
      </c>
    </row>
    <row r="74" spans="1:6" x14ac:dyDescent="0.25">
      <c r="A74" s="146" t="s">
        <v>120</v>
      </c>
      <c r="B74" s="131" t="s">
        <v>121</v>
      </c>
      <c r="C74" s="132">
        <v>0</v>
      </c>
      <c r="D74" s="132">
        <v>0</v>
      </c>
      <c r="E74" s="133">
        <v>936.18</v>
      </c>
      <c r="F74" s="124"/>
    </row>
    <row r="75" spans="1:6" x14ac:dyDescent="0.25">
      <c r="A75" s="146" t="s">
        <v>124</v>
      </c>
      <c r="B75" s="131" t="s">
        <v>571</v>
      </c>
      <c r="C75" s="132">
        <v>9610</v>
      </c>
      <c r="D75" s="132">
        <v>9610</v>
      </c>
      <c r="E75" s="133">
        <v>5461.46</v>
      </c>
      <c r="F75" s="124">
        <f t="shared" si="6"/>
        <v>56.831009365244533</v>
      </c>
    </row>
    <row r="76" spans="1:6" x14ac:dyDescent="0.25">
      <c r="A76" s="146" t="s">
        <v>126</v>
      </c>
      <c r="B76" s="131" t="s">
        <v>581</v>
      </c>
      <c r="C76" s="132">
        <v>51702</v>
      </c>
      <c r="D76" s="132">
        <v>51702</v>
      </c>
      <c r="E76" s="133">
        <v>8503.2900000000009</v>
      </c>
      <c r="F76" s="124">
        <f t="shared" si="6"/>
        <v>16.446733201810375</v>
      </c>
    </row>
    <row r="77" spans="1:6" x14ac:dyDescent="0.25">
      <c r="A77" s="146" t="s">
        <v>128</v>
      </c>
      <c r="B77" s="131" t="s">
        <v>129</v>
      </c>
      <c r="C77" s="132">
        <f>5000+1000+9000</f>
        <v>15000</v>
      </c>
      <c r="D77" s="132">
        <f>5000+1000+9000</f>
        <v>15000</v>
      </c>
      <c r="E77" s="133">
        <v>2483.8000000000002</v>
      </c>
      <c r="F77" s="124">
        <f t="shared" si="6"/>
        <v>16.558666666666667</v>
      </c>
    </row>
    <row r="78" spans="1:6" x14ac:dyDescent="0.25">
      <c r="A78" s="146" t="s">
        <v>130</v>
      </c>
      <c r="B78" s="131" t="s">
        <v>131</v>
      </c>
      <c r="C78" s="132">
        <v>19002</v>
      </c>
      <c r="D78" s="132">
        <v>19002</v>
      </c>
      <c r="E78" s="133">
        <v>5031.72</v>
      </c>
      <c r="F78" s="124">
        <f t="shared" si="6"/>
        <v>26.479949479002212</v>
      </c>
    </row>
    <row r="79" spans="1:6" x14ac:dyDescent="0.25">
      <c r="A79" s="146" t="s">
        <v>132</v>
      </c>
      <c r="B79" s="131" t="s">
        <v>133</v>
      </c>
      <c r="C79" s="132">
        <f>43000+16000</f>
        <v>59000</v>
      </c>
      <c r="D79" s="132">
        <f>43000+16000</f>
        <v>59000</v>
      </c>
      <c r="E79" s="133">
        <v>29254.33</v>
      </c>
      <c r="F79" s="124">
        <f t="shared" si="6"/>
        <v>49.583610169491529</v>
      </c>
    </row>
    <row r="80" spans="1:6" x14ac:dyDescent="0.25">
      <c r="A80" s="146" t="s">
        <v>134</v>
      </c>
      <c r="B80" s="131" t="s">
        <v>135</v>
      </c>
      <c r="C80" s="132">
        <v>7811</v>
      </c>
      <c r="D80" s="132">
        <v>7811</v>
      </c>
      <c r="E80" s="133">
        <v>2280</v>
      </c>
      <c r="F80" s="124">
        <f t="shared" si="6"/>
        <v>29.189604404045578</v>
      </c>
    </row>
    <row r="81" spans="1:6" x14ac:dyDescent="0.25">
      <c r="A81" s="146" t="s">
        <v>136</v>
      </c>
      <c r="B81" s="131" t="s">
        <v>137</v>
      </c>
      <c r="C81" s="132">
        <f>38000+39655</f>
        <v>77655</v>
      </c>
      <c r="D81" s="132">
        <f>38000+39655</f>
        <v>77655</v>
      </c>
      <c r="E81" s="133">
        <v>21896.43</v>
      </c>
      <c r="F81" s="124">
        <f t="shared" si="6"/>
        <v>28.197063936642841</v>
      </c>
    </row>
    <row r="82" spans="1:6" x14ac:dyDescent="0.25">
      <c r="A82" s="146" t="s">
        <v>138</v>
      </c>
      <c r="B82" s="131" t="s">
        <v>139</v>
      </c>
      <c r="C82" s="132">
        <v>12150</v>
      </c>
      <c r="D82" s="132">
        <v>12150</v>
      </c>
      <c r="E82" s="133">
        <v>9226.52</v>
      </c>
      <c r="F82" s="124">
        <f t="shared" si="6"/>
        <v>75.938436213991778</v>
      </c>
    </row>
    <row r="83" spans="1:6" x14ac:dyDescent="0.25">
      <c r="A83" s="146" t="s">
        <v>140</v>
      </c>
      <c r="B83" s="131" t="s">
        <v>141</v>
      </c>
      <c r="C83" s="132">
        <f>25404+7500</f>
        <v>32904</v>
      </c>
      <c r="D83" s="132">
        <f>25404+7500</f>
        <v>32904</v>
      </c>
      <c r="E83" s="133">
        <v>30279.42</v>
      </c>
      <c r="F83" s="124">
        <f t="shared" si="6"/>
        <v>92.023522975929978</v>
      </c>
    </row>
    <row r="84" spans="1:6" ht="25.5" x14ac:dyDescent="0.25">
      <c r="A84" s="146" t="s">
        <v>144</v>
      </c>
      <c r="B84" s="131" t="s">
        <v>143</v>
      </c>
      <c r="C84" s="132">
        <f>2625+500</f>
        <v>3125</v>
      </c>
      <c r="D84" s="132">
        <f>2625+500</f>
        <v>3125</v>
      </c>
      <c r="E84" s="133">
        <v>901.49</v>
      </c>
      <c r="F84" s="124">
        <f t="shared" si="6"/>
        <v>28.847679999999997</v>
      </c>
    </row>
    <row r="85" spans="1:6" ht="25.5" x14ac:dyDescent="0.25">
      <c r="A85" s="146" t="s">
        <v>147</v>
      </c>
      <c r="B85" s="131" t="s">
        <v>148</v>
      </c>
      <c r="C85" s="132">
        <v>0</v>
      </c>
      <c r="D85" s="132">
        <v>0</v>
      </c>
      <c r="E85" s="151">
        <v>0</v>
      </c>
      <c r="F85" s="124"/>
    </row>
    <row r="86" spans="1:6" x14ac:dyDescent="0.25">
      <c r="A86" s="146" t="s">
        <v>149</v>
      </c>
      <c r="B86" s="131" t="s">
        <v>150</v>
      </c>
      <c r="C86" s="132">
        <v>0</v>
      </c>
      <c r="D86" s="132">
        <v>0</v>
      </c>
      <c r="E86" s="151">
        <v>0</v>
      </c>
      <c r="F86" s="124"/>
    </row>
    <row r="87" spans="1:6" x14ac:dyDescent="0.25">
      <c r="A87" s="146" t="s">
        <v>151</v>
      </c>
      <c r="B87" s="131" t="s">
        <v>152</v>
      </c>
      <c r="C87" s="132">
        <f>2625+7500</f>
        <v>10125</v>
      </c>
      <c r="D87" s="132">
        <f>2625+7500</f>
        <v>10125</v>
      </c>
      <c r="E87" s="133">
        <v>2312.96</v>
      </c>
      <c r="F87" s="124">
        <f t="shared" si="6"/>
        <v>22.844049382716051</v>
      </c>
    </row>
    <row r="88" spans="1:6" x14ac:dyDescent="0.25">
      <c r="A88" s="146" t="s">
        <v>153</v>
      </c>
      <c r="B88" s="131" t="s">
        <v>154</v>
      </c>
      <c r="C88" s="132">
        <v>5250</v>
      </c>
      <c r="D88" s="132">
        <v>5250</v>
      </c>
      <c r="E88" s="133">
        <v>735.32</v>
      </c>
      <c r="F88" s="124">
        <f t="shared" si="6"/>
        <v>14.00609523809524</v>
      </c>
    </row>
    <row r="89" spans="1:6" x14ac:dyDescent="0.25">
      <c r="A89" s="146" t="s">
        <v>155</v>
      </c>
      <c r="B89" s="131" t="s">
        <v>156</v>
      </c>
      <c r="C89" s="132">
        <v>5000</v>
      </c>
      <c r="D89" s="132">
        <v>5000</v>
      </c>
      <c r="E89" s="133">
        <v>4200</v>
      </c>
      <c r="F89" s="124">
        <f t="shared" si="6"/>
        <v>84</v>
      </c>
    </row>
    <row r="90" spans="1:6" x14ac:dyDescent="0.25">
      <c r="A90" s="146" t="s">
        <v>159</v>
      </c>
      <c r="B90" s="131" t="s">
        <v>146</v>
      </c>
      <c r="C90" s="132">
        <v>0</v>
      </c>
      <c r="D90" s="132">
        <v>0</v>
      </c>
      <c r="E90" s="133">
        <v>32.299999999999997</v>
      </c>
      <c r="F90" s="124"/>
    </row>
    <row r="91" spans="1:6" x14ac:dyDescent="0.25">
      <c r="A91" s="146" t="s">
        <v>160</v>
      </c>
      <c r="B91" s="131" t="s">
        <v>161</v>
      </c>
      <c r="C91" s="132">
        <f>C92+C93+C94</f>
        <v>2864</v>
      </c>
      <c r="D91" s="132">
        <f>D92+D93+D94</f>
        <v>2864</v>
      </c>
      <c r="E91" s="133">
        <f>E92+E93+E94</f>
        <v>1423.86</v>
      </c>
      <c r="F91" s="124">
        <f t="shared" si="6"/>
        <v>49.715782122905026</v>
      </c>
    </row>
    <row r="92" spans="1:6" x14ac:dyDescent="0.25">
      <c r="A92" s="146" t="s">
        <v>164</v>
      </c>
      <c r="B92" s="131" t="s">
        <v>165</v>
      </c>
      <c r="C92" s="132">
        <v>2864</v>
      </c>
      <c r="D92" s="132">
        <v>2864</v>
      </c>
      <c r="E92" s="133">
        <v>1423.86</v>
      </c>
      <c r="F92" s="124">
        <f t="shared" si="6"/>
        <v>49.715782122905026</v>
      </c>
    </row>
    <row r="93" spans="1:6" x14ac:dyDescent="0.25">
      <c r="A93" s="146" t="s">
        <v>391</v>
      </c>
      <c r="B93" s="131" t="s">
        <v>392</v>
      </c>
      <c r="C93" s="132">
        <v>0</v>
      </c>
      <c r="D93" s="132">
        <v>0</v>
      </c>
      <c r="E93" s="151">
        <v>0</v>
      </c>
      <c r="F93" s="124"/>
    </row>
    <row r="94" spans="1:6" x14ac:dyDescent="0.25">
      <c r="A94" s="146" t="s">
        <v>393</v>
      </c>
      <c r="B94" s="131" t="s">
        <v>394</v>
      </c>
      <c r="C94" s="132">
        <v>0</v>
      </c>
      <c r="D94" s="132">
        <v>0</v>
      </c>
      <c r="E94" s="151">
        <v>0</v>
      </c>
      <c r="F94" s="124"/>
    </row>
    <row r="95" spans="1:6" ht="25.5" x14ac:dyDescent="0.25">
      <c r="A95" s="146" t="s">
        <v>203</v>
      </c>
      <c r="B95" s="131" t="s">
        <v>204</v>
      </c>
      <c r="C95" s="132">
        <f>C96</f>
        <v>1260</v>
      </c>
      <c r="D95" s="132">
        <f>D96</f>
        <v>1260</v>
      </c>
      <c r="E95" s="133">
        <f>E96+E97</f>
        <v>786.36</v>
      </c>
      <c r="F95" s="124">
        <f t="shared" si="6"/>
        <v>62.409523809523812</v>
      </c>
    </row>
    <row r="96" spans="1:6" x14ac:dyDescent="0.25">
      <c r="A96" s="146" t="s">
        <v>207</v>
      </c>
      <c r="B96" s="131" t="s">
        <v>208</v>
      </c>
      <c r="C96" s="132">
        <v>1260</v>
      </c>
      <c r="D96" s="132">
        <v>1260</v>
      </c>
      <c r="E96" s="133">
        <v>786.36</v>
      </c>
      <c r="F96" s="124">
        <f t="shared" si="6"/>
        <v>62.409523809523812</v>
      </c>
    </row>
    <row r="97" spans="1:6" x14ac:dyDescent="0.25">
      <c r="A97" s="146" t="s">
        <v>412</v>
      </c>
      <c r="B97" s="131" t="s">
        <v>413</v>
      </c>
      <c r="C97" s="132">
        <v>0</v>
      </c>
      <c r="D97" s="132">
        <v>0</v>
      </c>
      <c r="E97" s="151">
        <v>0</v>
      </c>
      <c r="F97" s="124"/>
    </row>
    <row r="98" spans="1:6" ht="25.5" x14ac:dyDescent="0.25">
      <c r="A98" s="146" t="s">
        <v>209</v>
      </c>
      <c r="B98" s="131" t="s">
        <v>580</v>
      </c>
      <c r="C98" s="132">
        <v>0</v>
      </c>
      <c r="D98" s="132">
        <v>0</v>
      </c>
      <c r="E98" s="151">
        <f>E99</f>
        <v>0</v>
      </c>
      <c r="F98" s="124"/>
    </row>
    <row r="99" spans="1:6" x14ac:dyDescent="0.25">
      <c r="A99" s="146" t="s">
        <v>213</v>
      </c>
      <c r="B99" s="131" t="s">
        <v>214</v>
      </c>
      <c r="C99" s="132">
        <v>0</v>
      </c>
      <c r="D99" s="132">
        <v>0</v>
      </c>
      <c r="E99" s="151">
        <v>0</v>
      </c>
      <c r="F99" s="124"/>
    </row>
    <row r="100" spans="1:6" ht="25.5" x14ac:dyDescent="0.25">
      <c r="A100" s="146" t="s">
        <v>59</v>
      </c>
      <c r="B100" s="131" t="s">
        <v>228</v>
      </c>
      <c r="C100" s="132">
        <f>C101+C102</f>
        <v>8000</v>
      </c>
      <c r="D100" s="132">
        <f>D101+D102</f>
        <v>8000</v>
      </c>
      <c r="E100" s="151">
        <f>E101+E102</f>
        <v>0</v>
      </c>
      <c r="F100" s="124"/>
    </row>
    <row r="101" spans="1:6" x14ac:dyDescent="0.25">
      <c r="A101" s="146" t="s">
        <v>231</v>
      </c>
      <c r="B101" s="131" t="s">
        <v>232</v>
      </c>
      <c r="C101" s="132">
        <v>8000</v>
      </c>
      <c r="D101" s="132">
        <v>8000</v>
      </c>
      <c r="E101" s="151">
        <v>0</v>
      </c>
      <c r="F101" s="124"/>
    </row>
    <row r="102" spans="1:6" x14ac:dyDescent="0.25">
      <c r="A102" s="146" t="s">
        <v>430</v>
      </c>
      <c r="B102" s="131" t="s">
        <v>348</v>
      </c>
      <c r="C102" s="132">
        <v>0</v>
      </c>
      <c r="D102" s="132">
        <v>0</v>
      </c>
      <c r="E102" s="151">
        <v>0</v>
      </c>
      <c r="F102" s="124"/>
    </row>
    <row r="103" spans="1:6" ht="25.5" x14ac:dyDescent="0.25">
      <c r="A103" s="146" t="s">
        <v>233</v>
      </c>
      <c r="B103" s="131" t="s">
        <v>234</v>
      </c>
      <c r="C103" s="132">
        <f>C104+C105+C106+C107+C108+C109+C110+C111+C112+C113</f>
        <v>10000</v>
      </c>
      <c r="D103" s="132">
        <f>D104+D105+D106+D107+D108+D109+D110+D111+D112+D113</f>
        <v>10000</v>
      </c>
      <c r="E103" s="133">
        <f>E104+E105+E106+E107+E108+E109+E110+E111+E112+E113</f>
        <v>18706.45</v>
      </c>
      <c r="F103" s="124">
        <f t="shared" si="6"/>
        <v>187.06450000000001</v>
      </c>
    </row>
    <row r="104" spans="1:6" x14ac:dyDescent="0.25">
      <c r="A104" s="146" t="s">
        <v>237</v>
      </c>
      <c r="B104" s="131" t="s">
        <v>238</v>
      </c>
      <c r="C104" s="132">
        <v>0</v>
      </c>
      <c r="D104" s="132">
        <v>0</v>
      </c>
      <c r="E104" s="151">
        <v>0</v>
      </c>
      <c r="F104" s="124"/>
    </row>
    <row r="105" spans="1:6" x14ac:dyDescent="0.25">
      <c r="A105" s="146" t="s">
        <v>241</v>
      </c>
      <c r="B105" s="131" t="s">
        <v>242</v>
      </c>
      <c r="C105" s="132">
        <v>0</v>
      </c>
      <c r="D105" s="132">
        <v>0</v>
      </c>
      <c r="E105" s="133">
        <v>17327.88</v>
      </c>
      <c r="F105" s="124"/>
    </row>
    <row r="106" spans="1:6" x14ac:dyDescent="0.25">
      <c r="A106" s="146" t="s">
        <v>436</v>
      </c>
      <c r="B106" s="131" t="s">
        <v>437</v>
      </c>
      <c r="C106" s="132">
        <v>0</v>
      </c>
      <c r="D106" s="132">
        <v>0</v>
      </c>
      <c r="E106" s="151">
        <v>0</v>
      </c>
      <c r="F106" s="124"/>
    </row>
    <row r="107" spans="1:6" x14ac:dyDescent="0.25">
      <c r="A107" s="146" t="s">
        <v>438</v>
      </c>
      <c r="B107" s="131" t="s">
        <v>439</v>
      </c>
      <c r="C107" s="132">
        <v>0</v>
      </c>
      <c r="D107" s="132">
        <v>0</v>
      </c>
      <c r="E107" s="151">
        <v>0</v>
      </c>
      <c r="F107" s="124"/>
    </row>
    <row r="108" spans="1:6" x14ac:dyDescent="0.25">
      <c r="A108" s="146" t="s">
        <v>243</v>
      </c>
      <c r="B108" s="131" t="s">
        <v>244</v>
      </c>
      <c r="C108" s="132">
        <v>0</v>
      </c>
      <c r="D108" s="132">
        <v>0</v>
      </c>
      <c r="E108" s="151">
        <v>0</v>
      </c>
      <c r="F108" s="124"/>
    </row>
    <row r="109" spans="1:6" x14ac:dyDescent="0.25">
      <c r="A109" s="146" t="s">
        <v>440</v>
      </c>
      <c r="B109" s="131" t="s">
        <v>576</v>
      </c>
      <c r="C109" s="132">
        <v>0</v>
      </c>
      <c r="D109" s="132">
        <v>0</v>
      </c>
      <c r="E109" s="151">
        <v>0</v>
      </c>
      <c r="F109" s="124"/>
    </row>
    <row r="110" spans="1:6" x14ac:dyDescent="0.25">
      <c r="A110" s="146" t="s">
        <v>442</v>
      </c>
      <c r="B110" s="131" t="s">
        <v>360</v>
      </c>
      <c r="C110" s="132">
        <v>0</v>
      </c>
      <c r="D110" s="132">
        <v>0</v>
      </c>
      <c r="E110" s="151">
        <v>0</v>
      </c>
      <c r="F110" s="124"/>
    </row>
    <row r="111" spans="1:6" x14ac:dyDescent="0.25">
      <c r="A111" s="146" t="s">
        <v>443</v>
      </c>
      <c r="B111" s="131" t="s">
        <v>362</v>
      </c>
      <c r="C111" s="132">
        <v>5000</v>
      </c>
      <c r="D111" s="132">
        <v>5000</v>
      </c>
      <c r="E111" s="151">
        <v>0</v>
      </c>
      <c r="F111" s="124"/>
    </row>
    <row r="112" spans="1:6" x14ac:dyDescent="0.25">
      <c r="A112" s="146" t="s">
        <v>450</v>
      </c>
      <c r="B112" s="131" t="s">
        <v>451</v>
      </c>
      <c r="C112" s="132">
        <v>0</v>
      </c>
      <c r="D112" s="132">
        <v>0</v>
      </c>
      <c r="E112" s="133">
        <v>1378.57</v>
      </c>
      <c r="F112" s="124"/>
    </row>
    <row r="113" spans="1:6" x14ac:dyDescent="0.25">
      <c r="A113" s="146" t="s">
        <v>247</v>
      </c>
      <c r="B113" s="131" t="s">
        <v>248</v>
      </c>
      <c r="C113" s="132">
        <v>5000</v>
      </c>
      <c r="D113" s="132">
        <v>5000</v>
      </c>
      <c r="E113" s="151">
        <v>0</v>
      </c>
      <c r="F113" s="124"/>
    </row>
    <row r="114" spans="1:6" ht="25.5" x14ac:dyDescent="0.25">
      <c r="A114" s="146" t="s">
        <v>249</v>
      </c>
      <c r="B114" s="131" t="s">
        <v>250</v>
      </c>
      <c r="C114" s="132">
        <f>C115+C116+C117</f>
        <v>2000</v>
      </c>
      <c r="D114" s="132">
        <f>D115+D116+D117</f>
        <v>2000</v>
      </c>
      <c r="E114" s="133">
        <f>E115+E116+E117</f>
        <v>3191.91</v>
      </c>
      <c r="F114" s="124">
        <f t="shared" si="6"/>
        <v>159.59550000000002</v>
      </c>
    </row>
    <row r="115" spans="1:6" x14ac:dyDescent="0.25">
      <c r="A115" s="146" t="s">
        <v>253</v>
      </c>
      <c r="B115" s="131" t="s">
        <v>252</v>
      </c>
      <c r="C115" s="132">
        <v>0</v>
      </c>
      <c r="D115" s="132">
        <v>0</v>
      </c>
      <c r="E115" s="151">
        <v>0</v>
      </c>
      <c r="F115" s="124"/>
    </row>
    <row r="116" spans="1:6" x14ac:dyDescent="0.25">
      <c r="A116" s="146" t="s">
        <v>478</v>
      </c>
      <c r="B116" s="131" t="s">
        <v>477</v>
      </c>
      <c r="C116" s="132">
        <v>0</v>
      </c>
      <c r="D116" s="132">
        <v>0</v>
      </c>
      <c r="E116" s="151">
        <v>0</v>
      </c>
      <c r="F116" s="124"/>
    </row>
    <row r="117" spans="1:6" x14ac:dyDescent="0.25">
      <c r="A117" s="146">
        <v>4531</v>
      </c>
      <c r="B117" s="131" t="s">
        <v>605</v>
      </c>
      <c r="C117" s="132">
        <v>2000</v>
      </c>
      <c r="D117" s="132">
        <v>2000</v>
      </c>
      <c r="E117" s="133">
        <v>3191.91</v>
      </c>
      <c r="F117" s="124">
        <f t="shared" si="6"/>
        <v>159.59550000000002</v>
      </c>
    </row>
    <row r="118" spans="1:6" ht="38.25" x14ac:dyDescent="0.25">
      <c r="A118" s="149" t="s">
        <v>586</v>
      </c>
      <c r="B118" s="130" t="s">
        <v>587</v>
      </c>
      <c r="C118" s="122">
        <f>C119+C203</f>
        <v>1048424</v>
      </c>
      <c r="D118" s="122">
        <f t="shared" ref="D118" si="7">D119+D203</f>
        <v>1048424</v>
      </c>
      <c r="E118" s="122">
        <f>E119+E203+E288+E305+E343</f>
        <v>796729.03000000014</v>
      </c>
      <c r="F118" s="144">
        <f t="shared" si="6"/>
        <v>75.993017138104449</v>
      </c>
    </row>
    <row r="119" spans="1:6" x14ac:dyDescent="0.25">
      <c r="A119" s="150" t="s">
        <v>83</v>
      </c>
      <c r="B119" s="139" t="s">
        <v>485</v>
      </c>
      <c r="C119" s="140">
        <f>C120+C129+C157+C163+C166+C169+C174+C179+C196</f>
        <v>557935</v>
      </c>
      <c r="D119" s="140">
        <f>D120+D129+D157+D163+D166+D169+D174+D179+D196</f>
        <v>557935</v>
      </c>
      <c r="E119" s="141">
        <f>E120+E129+E157+E163+E166+E169+E179+E201</f>
        <v>351619.73000000004</v>
      </c>
      <c r="F119" s="141">
        <f t="shared" ref="F119:F127" si="8">+E119/C119*100</f>
        <v>63.021629759739042</v>
      </c>
    </row>
    <row r="120" spans="1:6" x14ac:dyDescent="0.25">
      <c r="A120" s="146" t="s">
        <v>83</v>
      </c>
      <c r="B120" s="131" t="s">
        <v>84</v>
      </c>
      <c r="C120" s="132">
        <f>C121+C122+C123+C124+C125+C126+C127+C128</f>
        <v>341635</v>
      </c>
      <c r="D120" s="132">
        <f>D121+D122+D123+D124+D125+D126+D127+D128</f>
        <v>341635</v>
      </c>
      <c r="E120" s="133">
        <f>E121+E122+E123+E124+E125+E126+E127+E128</f>
        <v>183537.68</v>
      </c>
      <c r="F120" s="124">
        <f t="shared" si="8"/>
        <v>53.72332460081666</v>
      </c>
    </row>
    <row r="121" spans="1:6" x14ac:dyDescent="0.25">
      <c r="A121" s="146" t="s">
        <v>87</v>
      </c>
      <c r="B121" s="131" t="s">
        <v>88</v>
      </c>
      <c r="C121" s="132">
        <v>132593</v>
      </c>
      <c r="D121" s="132">
        <v>132593</v>
      </c>
      <c r="E121" s="133">
        <v>57997.58</v>
      </c>
      <c r="F121" s="124">
        <f t="shared" si="8"/>
        <v>43.741057220215247</v>
      </c>
    </row>
    <row r="122" spans="1:6" x14ac:dyDescent="0.25">
      <c r="A122" s="146" t="s">
        <v>373</v>
      </c>
      <c r="B122" s="131" t="s">
        <v>374</v>
      </c>
      <c r="C122" s="132">
        <v>0</v>
      </c>
      <c r="D122" s="132">
        <v>0</v>
      </c>
      <c r="E122" s="151">
        <v>0</v>
      </c>
      <c r="F122" s="124"/>
    </row>
    <row r="123" spans="1:6" x14ac:dyDescent="0.25">
      <c r="A123" s="146" t="s">
        <v>89</v>
      </c>
      <c r="B123" s="131" t="s">
        <v>90</v>
      </c>
      <c r="C123" s="132">
        <v>0</v>
      </c>
      <c r="D123" s="132">
        <v>0</v>
      </c>
      <c r="E123" s="151">
        <v>0</v>
      </c>
      <c r="F123" s="124"/>
    </row>
    <row r="124" spans="1:6" x14ac:dyDescent="0.25">
      <c r="A124" s="146" t="s">
        <v>375</v>
      </c>
      <c r="B124" s="131" t="s">
        <v>376</v>
      </c>
      <c r="C124" s="132">
        <v>0</v>
      </c>
      <c r="D124" s="132">
        <v>0</v>
      </c>
      <c r="E124" s="151">
        <v>0</v>
      </c>
      <c r="F124" s="124"/>
    </row>
    <row r="125" spans="1:6" x14ac:dyDescent="0.25">
      <c r="A125" s="146" t="s">
        <v>93</v>
      </c>
      <c r="B125" s="131" t="s">
        <v>92</v>
      </c>
      <c r="C125" s="132">
        <v>187163</v>
      </c>
      <c r="D125" s="132">
        <v>187163</v>
      </c>
      <c r="E125" s="133">
        <v>115970.52</v>
      </c>
      <c r="F125" s="124">
        <f t="shared" si="8"/>
        <v>61.962310926839173</v>
      </c>
    </row>
    <row r="126" spans="1:6" ht="25.5" x14ac:dyDescent="0.25">
      <c r="A126" s="146" t="s">
        <v>377</v>
      </c>
      <c r="B126" s="131" t="s">
        <v>575</v>
      </c>
      <c r="C126" s="132">
        <v>0</v>
      </c>
      <c r="D126" s="132">
        <v>0</v>
      </c>
      <c r="E126" s="151">
        <v>0</v>
      </c>
      <c r="F126" s="124"/>
    </row>
    <row r="127" spans="1:6" x14ac:dyDescent="0.25">
      <c r="A127" s="146" t="s">
        <v>96</v>
      </c>
      <c r="B127" s="131" t="s">
        <v>97</v>
      </c>
      <c r="C127" s="132">
        <v>21879</v>
      </c>
      <c r="D127" s="132">
        <v>21879</v>
      </c>
      <c r="E127" s="133">
        <v>9569.58</v>
      </c>
      <c r="F127" s="124">
        <f t="shared" si="8"/>
        <v>43.738653503359387</v>
      </c>
    </row>
    <row r="128" spans="1:6" ht="25.5" x14ac:dyDescent="0.25">
      <c r="A128" s="146" t="s">
        <v>379</v>
      </c>
      <c r="B128" s="131" t="s">
        <v>380</v>
      </c>
      <c r="C128" s="132">
        <v>0</v>
      </c>
      <c r="D128" s="132">
        <v>0</v>
      </c>
      <c r="E128" s="151">
        <v>0</v>
      </c>
      <c r="F128" s="124"/>
    </row>
    <row r="129" spans="1:6" x14ac:dyDescent="0.25">
      <c r="A129" s="146" t="s">
        <v>98</v>
      </c>
      <c r="B129" s="131" t="s">
        <v>99</v>
      </c>
      <c r="C129" s="132">
        <f>C130+C131+C132+C133+C134+C135+C136+C137+C138+C139+C140+C141+C142+C143+C144+C145+C146+C147+C148+C149+C150+C151+C152+C153+C154+C155+C156</f>
        <v>186050</v>
      </c>
      <c r="D129" s="132">
        <f>D130+D131+D132+D133+D134+D135+D136+D137+D138+D139+D140+D141+D142+D143+D144+D145+D146+D147+D148+D149+D150+D151+D152+D153+D154+D155+D156</f>
        <v>186050</v>
      </c>
      <c r="E129" s="133">
        <f>E130+E131+E132+E133+E134+E135+E136+E137+E139+E138+E140+E141+E142+E143+E144+E145+E146+E147+E148+E149+E150+E151++E152+E153+E154+E155+E156</f>
        <v>150964.48000000001</v>
      </c>
      <c r="F129" s="124">
        <f t="shared" ref="F129:F188" si="9">+E129/C129*100</f>
        <v>81.141886589626452</v>
      </c>
    </row>
    <row r="130" spans="1:6" x14ac:dyDescent="0.25">
      <c r="A130" s="146" t="s">
        <v>102</v>
      </c>
      <c r="B130" s="131" t="s">
        <v>103</v>
      </c>
      <c r="C130" s="132">
        <v>5000</v>
      </c>
      <c r="D130" s="132">
        <v>5000</v>
      </c>
      <c r="E130" s="133">
        <v>2577.9</v>
      </c>
      <c r="F130" s="124">
        <f t="shared" si="9"/>
        <v>51.558000000000007</v>
      </c>
    </row>
    <row r="131" spans="1:6" ht="25.5" x14ac:dyDescent="0.25">
      <c r="A131" s="146" t="s">
        <v>104</v>
      </c>
      <c r="B131" s="131" t="s">
        <v>105</v>
      </c>
      <c r="C131" s="132">
        <v>0</v>
      </c>
      <c r="D131" s="132">
        <v>0</v>
      </c>
      <c r="E131" s="151">
        <v>0</v>
      </c>
      <c r="F131" s="124"/>
    </row>
    <row r="132" spans="1:6" x14ac:dyDescent="0.25">
      <c r="A132" s="146" t="s">
        <v>106</v>
      </c>
      <c r="B132" s="131" t="s">
        <v>107</v>
      </c>
      <c r="C132" s="132">
        <v>6000</v>
      </c>
      <c r="D132" s="132">
        <v>6000</v>
      </c>
      <c r="E132" s="151">
        <v>0</v>
      </c>
      <c r="F132" s="124"/>
    </row>
    <row r="133" spans="1:6" x14ac:dyDescent="0.25">
      <c r="A133" s="146" t="s">
        <v>108</v>
      </c>
      <c r="B133" s="131" t="s">
        <v>109</v>
      </c>
      <c r="C133" s="132">
        <v>0</v>
      </c>
      <c r="D133" s="132">
        <v>0</v>
      </c>
      <c r="E133" s="151">
        <v>0</v>
      </c>
      <c r="F133" s="124"/>
    </row>
    <row r="134" spans="1:6" x14ac:dyDescent="0.25">
      <c r="A134" s="146" t="s">
        <v>112</v>
      </c>
      <c r="B134" s="131" t="s">
        <v>113</v>
      </c>
      <c r="C134" s="132">
        <v>5600</v>
      </c>
      <c r="D134" s="132">
        <v>5600</v>
      </c>
      <c r="E134" s="151">
        <v>0</v>
      </c>
      <c r="F134" s="124"/>
    </row>
    <row r="135" spans="1:6" x14ac:dyDescent="0.25">
      <c r="A135" s="146" t="s">
        <v>381</v>
      </c>
      <c r="B135" s="131" t="s">
        <v>382</v>
      </c>
      <c r="C135" s="132">
        <v>0</v>
      </c>
      <c r="D135" s="132">
        <v>0</v>
      </c>
      <c r="E135" s="151">
        <v>0</v>
      </c>
      <c r="F135" s="124"/>
    </row>
    <row r="136" spans="1:6" x14ac:dyDescent="0.25">
      <c r="A136" s="146" t="s">
        <v>114</v>
      </c>
      <c r="B136" s="131" t="s">
        <v>115</v>
      </c>
      <c r="C136" s="132">
        <v>5914</v>
      </c>
      <c r="D136" s="132">
        <v>5914</v>
      </c>
      <c r="E136" s="151">
        <v>0</v>
      </c>
      <c r="F136" s="124"/>
    </row>
    <row r="137" spans="1:6" ht="25.5" x14ac:dyDescent="0.25">
      <c r="A137" s="146" t="s">
        <v>116</v>
      </c>
      <c r="B137" s="131" t="s">
        <v>117</v>
      </c>
      <c r="C137" s="132">
        <v>4322</v>
      </c>
      <c r="D137" s="132">
        <v>4322</v>
      </c>
      <c r="E137" s="151">
        <v>0</v>
      </c>
      <c r="F137" s="124"/>
    </row>
    <row r="138" spans="1:6" x14ac:dyDescent="0.25">
      <c r="A138" s="146" t="s">
        <v>118</v>
      </c>
      <c r="B138" s="131" t="s">
        <v>572</v>
      </c>
      <c r="C138" s="132">
        <v>0</v>
      </c>
      <c r="D138" s="132">
        <v>0</v>
      </c>
      <c r="E138" s="151">
        <v>0</v>
      </c>
      <c r="F138" s="124"/>
    </row>
    <row r="139" spans="1:6" x14ac:dyDescent="0.25">
      <c r="A139" s="146" t="s">
        <v>120</v>
      </c>
      <c r="B139" s="131" t="s">
        <v>121</v>
      </c>
      <c r="C139" s="132">
        <v>0</v>
      </c>
      <c r="D139" s="132">
        <v>0</v>
      </c>
      <c r="E139" s="151">
        <v>0</v>
      </c>
      <c r="F139" s="124"/>
    </row>
    <row r="140" spans="1:6" x14ac:dyDescent="0.25">
      <c r="A140" s="146" t="s">
        <v>124</v>
      </c>
      <c r="B140" s="131" t="s">
        <v>571</v>
      </c>
      <c r="C140" s="132">
        <v>0</v>
      </c>
      <c r="D140" s="132">
        <v>0</v>
      </c>
      <c r="E140" s="151">
        <v>0</v>
      </c>
      <c r="F140" s="124"/>
    </row>
    <row r="141" spans="1:6" x14ac:dyDescent="0.25">
      <c r="A141" s="146" t="s">
        <v>126</v>
      </c>
      <c r="B141" s="131" t="s">
        <v>581</v>
      </c>
      <c r="C141" s="132">
        <v>8205</v>
      </c>
      <c r="D141" s="132">
        <v>8205</v>
      </c>
      <c r="E141" s="151">
        <v>0</v>
      </c>
      <c r="F141" s="124"/>
    </row>
    <row r="142" spans="1:6" x14ac:dyDescent="0.25">
      <c r="A142" s="146" t="s">
        <v>128</v>
      </c>
      <c r="B142" s="131" t="s">
        <v>129</v>
      </c>
      <c r="C142" s="132">
        <v>32000</v>
      </c>
      <c r="D142" s="132">
        <v>32000</v>
      </c>
      <c r="E142" s="133">
        <v>21495.78</v>
      </c>
      <c r="F142" s="124">
        <f t="shared" si="9"/>
        <v>67.174312499999999</v>
      </c>
    </row>
    <row r="143" spans="1:6" x14ac:dyDescent="0.25">
      <c r="A143" s="146" t="s">
        <v>130</v>
      </c>
      <c r="B143" s="131" t="s">
        <v>131</v>
      </c>
      <c r="C143" s="132"/>
      <c r="D143" s="132"/>
      <c r="E143" s="151">
        <v>0</v>
      </c>
      <c r="F143" s="124"/>
    </row>
    <row r="144" spans="1:6" x14ac:dyDescent="0.25">
      <c r="A144" s="146" t="s">
        <v>132</v>
      </c>
      <c r="B144" s="131" t="s">
        <v>133</v>
      </c>
      <c r="C144" s="132">
        <v>20000</v>
      </c>
      <c r="D144" s="132">
        <v>20000</v>
      </c>
      <c r="E144" s="151">
        <v>0</v>
      </c>
      <c r="F144" s="124"/>
    </row>
    <row r="145" spans="1:6" x14ac:dyDescent="0.25">
      <c r="A145" s="146" t="s">
        <v>134</v>
      </c>
      <c r="B145" s="131" t="s">
        <v>135</v>
      </c>
      <c r="C145" s="132">
        <v>300</v>
      </c>
      <c r="D145" s="132">
        <v>300</v>
      </c>
      <c r="E145" s="151">
        <v>0</v>
      </c>
      <c r="F145" s="124"/>
    </row>
    <row r="146" spans="1:6" x14ac:dyDescent="0.25">
      <c r="A146" s="146" t="s">
        <v>136</v>
      </c>
      <c r="B146" s="131" t="s">
        <v>137</v>
      </c>
      <c r="C146" s="132">
        <v>27709</v>
      </c>
      <c r="D146" s="132">
        <v>27709</v>
      </c>
      <c r="E146" s="133">
        <v>110543.99</v>
      </c>
      <c r="F146" s="124">
        <f t="shared" si="9"/>
        <v>398.94615467898518</v>
      </c>
    </row>
    <row r="147" spans="1:6" x14ac:dyDescent="0.25">
      <c r="A147" s="146" t="s">
        <v>138</v>
      </c>
      <c r="B147" s="131" t="s">
        <v>139</v>
      </c>
      <c r="C147" s="132">
        <v>8000</v>
      </c>
      <c r="D147" s="132">
        <v>8000</v>
      </c>
      <c r="E147" s="151">
        <v>0</v>
      </c>
      <c r="F147" s="124"/>
    </row>
    <row r="148" spans="1:6" x14ac:dyDescent="0.25">
      <c r="A148" s="146" t="s">
        <v>140</v>
      </c>
      <c r="B148" s="131" t="s">
        <v>141</v>
      </c>
      <c r="C148" s="132">
        <v>0</v>
      </c>
      <c r="D148" s="132">
        <v>0</v>
      </c>
      <c r="E148" s="151">
        <v>0</v>
      </c>
      <c r="F148" s="124"/>
    </row>
    <row r="149" spans="1:6" ht="25.5" x14ac:dyDescent="0.25">
      <c r="A149" s="146" t="s">
        <v>144</v>
      </c>
      <c r="B149" s="131" t="s">
        <v>143</v>
      </c>
      <c r="C149" s="132">
        <v>1500</v>
      </c>
      <c r="D149" s="132">
        <v>1500</v>
      </c>
      <c r="E149" s="151">
        <v>0</v>
      </c>
      <c r="F149" s="124"/>
    </row>
    <row r="150" spans="1:6" ht="25.5" x14ac:dyDescent="0.25">
      <c r="A150" s="146" t="s">
        <v>147</v>
      </c>
      <c r="B150" s="131" t="s">
        <v>148</v>
      </c>
      <c r="C150" s="132">
        <v>0</v>
      </c>
      <c r="D150" s="132">
        <v>0</v>
      </c>
      <c r="E150" s="151">
        <v>0</v>
      </c>
      <c r="F150" s="124"/>
    </row>
    <row r="151" spans="1:6" x14ac:dyDescent="0.25">
      <c r="A151" s="146" t="s">
        <v>149</v>
      </c>
      <c r="B151" s="131" t="s">
        <v>150</v>
      </c>
      <c r="C151" s="132">
        <v>0</v>
      </c>
      <c r="D151" s="132">
        <v>0</v>
      </c>
      <c r="E151" s="151">
        <v>0</v>
      </c>
      <c r="F151" s="124"/>
    </row>
    <row r="152" spans="1:6" x14ac:dyDescent="0.25">
      <c r="A152" s="146" t="s">
        <v>151</v>
      </c>
      <c r="B152" s="131" t="s">
        <v>152</v>
      </c>
      <c r="C152" s="132">
        <v>47000</v>
      </c>
      <c r="D152" s="132">
        <v>47000</v>
      </c>
      <c r="E152" s="151">
        <v>0</v>
      </c>
      <c r="F152" s="124"/>
    </row>
    <row r="153" spans="1:6" x14ac:dyDescent="0.25">
      <c r="A153" s="146" t="s">
        <v>153</v>
      </c>
      <c r="B153" s="131" t="s">
        <v>154</v>
      </c>
      <c r="C153" s="132">
        <v>0</v>
      </c>
      <c r="D153" s="132">
        <v>0</v>
      </c>
      <c r="E153" s="151">
        <v>0</v>
      </c>
      <c r="F153" s="124"/>
    </row>
    <row r="154" spans="1:6" x14ac:dyDescent="0.25">
      <c r="A154" s="146" t="s">
        <v>155</v>
      </c>
      <c r="B154" s="131" t="s">
        <v>156</v>
      </c>
      <c r="C154" s="132">
        <v>4500</v>
      </c>
      <c r="D154" s="132">
        <v>4500</v>
      </c>
      <c r="E154" s="151">
        <v>0</v>
      </c>
      <c r="F154" s="124"/>
    </row>
    <row r="155" spans="1:6" x14ac:dyDescent="0.25">
      <c r="A155" s="146" t="s">
        <v>157</v>
      </c>
      <c r="B155" s="131" t="s">
        <v>158</v>
      </c>
      <c r="C155" s="132">
        <v>0</v>
      </c>
      <c r="D155" s="132">
        <v>0</v>
      </c>
      <c r="E155" s="151">
        <v>0</v>
      </c>
      <c r="F155" s="124"/>
    </row>
    <row r="156" spans="1:6" x14ac:dyDescent="0.25">
      <c r="A156" s="146" t="s">
        <v>159</v>
      </c>
      <c r="B156" s="131" t="s">
        <v>146</v>
      </c>
      <c r="C156" s="132">
        <v>10000</v>
      </c>
      <c r="D156" s="132">
        <v>10000</v>
      </c>
      <c r="E156" s="133">
        <v>16346.81</v>
      </c>
      <c r="F156" s="124">
        <f t="shared" si="9"/>
        <v>163.46809999999999</v>
      </c>
    </row>
    <row r="157" spans="1:6" x14ac:dyDescent="0.25">
      <c r="A157" s="146" t="s">
        <v>160</v>
      </c>
      <c r="B157" s="131" t="s">
        <v>161</v>
      </c>
      <c r="C157" s="132">
        <f>C158+C159+C160+C161+C162</f>
        <v>0</v>
      </c>
      <c r="D157" s="132">
        <f>D158+D159+D160+D161+D162</f>
        <v>0</v>
      </c>
      <c r="E157" s="133">
        <f>E158+E159+E160+E161+E162</f>
        <v>500</v>
      </c>
      <c r="F157" s="124"/>
    </row>
    <row r="158" spans="1:6" ht="38.25" x14ac:dyDescent="0.25">
      <c r="A158" s="146" t="s">
        <v>387</v>
      </c>
      <c r="B158" s="131" t="s">
        <v>388</v>
      </c>
      <c r="C158" s="132">
        <v>0</v>
      </c>
      <c r="D158" s="132">
        <v>0</v>
      </c>
      <c r="E158" s="151">
        <v>0</v>
      </c>
      <c r="F158" s="124"/>
    </row>
    <row r="159" spans="1:6" x14ac:dyDescent="0.25">
      <c r="A159" s="146" t="s">
        <v>164</v>
      </c>
      <c r="B159" s="131" t="s">
        <v>165</v>
      </c>
      <c r="C159" s="132">
        <v>0</v>
      </c>
      <c r="D159" s="132">
        <v>0</v>
      </c>
      <c r="E159" s="133">
        <v>500</v>
      </c>
      <c r="F159" s="124"/>
    </row>
    <row r="160" spans="1:6" ht="25.5" x14ac:dyDescent="0.25">
      <c r="A160" s="146" t="s">
        <v>389</v>
      </c>
      <c r="B160" s="131" t="s">
        <v>390</v>
      </c>
      <c r="C160" s="132">
        <v>0</v>
      </c>
      <c r="D160" s="132">
        <v>0</v>
      </c>
      <c r="E160" s="151">
        <v>0</v>
      </c>
      <c r="F160" s="124"/>
    </row>
    <row r="161" spans="1:6" x14ac:dyDescent="0.25">
      <c r="A161" s="146" t="s">
        <v>391</v>
      </c>
      <c r="B161" s="131" t="s">
        <v>392</v>
      </c>
      <c r="C161" s="132">
        <v>0</v>
      </c>
      <c r="D161" s="132">
        <v>0</v>
      </c>
      <c r="E161" s="151">
        <v>0</v>
      </c>
      <c r="F161" s="124"/>
    </row>
    <row r="162" spans="1:6" x14ac:dyDescent="0.25">
      <c r="A162" s="146" t="s">
        <v>393</v>
      </c>
      <c r="B162" s="131" t="s">
        <v>394</v>
      </c>
      <c r="C162" s="132">
        <v>0</v>
      </c>
      <c r="D162" s="132">
        <v>0</v>
      </c>
      <c r="E162" s="151">
        <v>0</v>
      </c>
      <c r="F162" s="124"/>
    </row>
    <row r="163" spans="1:6" ht="25.5" x14ac:dyDescent="0.25">
      <c r="A163" s="146" t="s">
        <v>175</v>
      </c>
      <c r="B163" s="131" t="s">
        <v>176</v>
      </c>
      <c r="C163" s="132">
        <f>C164+C165</f>
        <v>0</v>
      </c>
      <c r="D163" s="132">
        <f>D164+D165</f>
        <v>0</v>
      </c>
      <c r="E163" s="151">
        <f>E164+E165</f>
        <v>0</v>
      </c>
      <c r="F163" s="124"/>
    </row>
    <row r="164" spans="1:6" ht="25.5" x14ac:dyDescent="0.25">
      <c r="A164" s="146" t="s">
        <v>197</v>
      </c>
      <c r="B164" s="131" t="s">
        <v>198</v>
      </c>
      <c r="C164" s="132">
        <v>0</v>
      </c>
      <c r="D164" s="132">
        <v>0</v>
      </c>
      <c r="E164" s="151">
        <v>0</v>
      </c>
      <c r="F164" s="124"/>
    </row>
    <row r="165" spans="1:6" ht="38.25" x14ac:dyDescent="0.25">
      <c r="A165" s="146" t="s">
        <v>405</v>
      </c>
      <c r="B165" s="131" t="s">
        <v>292</v>
      </c>
      <c r="C165" s="132">
        <v>0</v>
      </c>
      <c r="D165" s="132">
        <v>0</v>
      </c>
      <c r="E165" s="151">
        <v>0</v>
      </c>
      <c r="F165" s="124"/>
    </row>
    <row r="166" spans="1:6" ht="25.5" x14ac:dyDescent="0.25">
      <c r="A166" s="146" t="s">
        <v>203</v>
      </c>
      <c r="B166" s="131" t="s">
        <v>204</v>
      </c>
      <c r="C166" s="132">
        <f>C167+C168</f>
        <v>0</v>
      </c>
      <c r="D166" s="132">
        <f>D167+D168</f>
        <v>0</v>
      </c>
      <c r="E166" s="151">
        <f>E167+E168</f>
        <v>0</v>
      </c>
      <c r="F166" s="124"/>
    </row>
    <row r="167" spans="1:6" ht="38.25" x14ac:dyDescent="0.25">
      <c r="A167" s="146" t="s">
        <v>588</v>
      </c>
      <c r="B167" s="131" t="s">
        <v>589</v>
      </c>
      <c r="C167" s="132">
        <v>0</v>
      </c>
      <c r="D167" s="132">
        <v>0</v>
      </c>
      <c r="E167" s="151">
        <v>0</v>
      </c>
      <c r="F167" s="124"/>
    </row>
    <row r="168" spans="1:6" x14ac:dyDescent="0.25">
      <c r="A168" s="146" t="s">
        <v>207</v>
      </c>
      <c r="B168" s="131" t="s">
        <v>208</v>
      </c>
      <c r="C168" s="132">
        <v>0</v>
      </c>
      <c r="D168" s="132">
        <v>0</v>
      </c>
      <c r="E168" s="151">
        <v>0</v>
      </c>
      <c r="F168" s="124"/>
    </row>
    <row r="169" spans="1:6" ht="25.5" x14ac:dyDescent="0.25">
      <c r="A169" s="146" t="s">
        <v>209</v>
      </c>
      <c r="B169" s="131" t="s">
        <v>580</v>
      </c>
      <c r="C169" s="132">
        <f>C170</f>
        <v>250</v>
      </c>
      <c r="D169" s="132">
        <f>D170</f>
        <v>250</v>
      </c>
      <c r="E169" s="133">
        <f>E170+E171+E172+E173</f>
        <v>106.17</v>
      </c>
      <c r="F169" s="124">
        <f t="shared" si="9"/>
        <v>42.468000000000004</v>
      </c>
    </row>
    <row r="170" spans="1:6" x14ac:dyDescent="0.25">
      <c r="A170" s="146" t="s">
        <v>213</v>
      </c>
      <c r="B170" s="131" t="s">
        <v>214</v>
      </c>
      <c r="C170" s="132">
        <v>250</v>
      </c>
      <c r="D170" s="132">
        <v>250</v>
      </c>
      <c r="E170" s="133">
        <v>106.17</v>
      </c>
      <c r="F170" s="124">
        <f t="shared" si="9"/>
        <v>42.468000000000004</v>
      </c>
    </row>
    <row r="171" spans="1:6" x14ac:dyDescent="0.25">
      <c r="A171" s="146" t="s">
        <v>416</v>
      </c>
      <c r="B171" s="131" t="s">
        <v>417</v>
      </c>
      <c r="C171" s="132">
        <v>0</v>
      </c>
      <c r="D171" s="132">
        <v>0</v>
      </c>
      <c r="E171" s="151">
        <v>0</v>
      </c>
      <c r="F171" s="124"/>
    </row>
    <row r="172" spans="1:6" x14ac:dyDescent="0.25">
      <c r="A172" s="146" t="s">
        <v>420</v>
      </c>
      <c r="B172" s="131" t="s">
        <v>421</v>
      </c>
      <c r="C172" s="132">
        <v>0</v>
      </c>
      <c r="D172" s="132">
        <v>0</v>
      </c>
      <c r="E172" s="151">
        <v>0</v>
      </c>
      <c r="F172" s="124"/>
    </row>
    <row r="173" spans="1:6" x14ac:dyDescent="0.25">
      <c r="A173" s="146" t="s">
        <v>426</v>
      </c>
      <c r="B173" s="131" t="s">
        <v>333</v>
      </c>
      <c r="C173" s="132">
        <v>0</v>
      </c>
      <c r="D173" s="132">
        <v>0</v>
      </c>
      <c r="E173" s="151">
        <v>0</v>
      </c>
      <c r="F173" s="124"/>
    </row>
    <row r="174" spans="1:6" ht="25.5" x14ac:dyDescent="0.25">
      <c r="A174" s="146" t="s">
        <v>59</v>
      </c>
      <c r="B174" s="131" t="s">
        <v>228</v>
      </c>
      <c r="C174" s="132">
        <f>C175+C176+C177+C178</f>
        <v>0</v>
      </c>
      <c r="D174" s="132">
        <f>D175+D176+D177+D178</f>
        <v>0</v>
      </c>
      <c r="E174" s="151">
        <f>E175+E176+E177+E178</f>
        <v>0</v>
      </c>
      <c r="F174" s="124"/>
    </row>
    <row r="175" spans="1:6" x14ac:dyDescent="0.25">
      <c r="A175" s="146" t="s">
        <v>429</v>
      </c>
      <c r="B175" s="131" t="s">
        <v>344</v>
      </c>
      <c r="C175" s="132">
        <v>0</v>
      </c>
      <c r="D175" s="132">
        <v>0</v>
      </c>
      <c r="E175" s="151">
        <v>0</v>
      </c>
      <c r="F175" s="124"/>
    </row>
    <row r="176" spans="1:6" x14ac:dyDescent="0.25">
      <c r="A176" s="146" t="s">
        <v>231</v>
      </c>
      <c r="B176" s="131" t="s">
        <v>232</v>
      </c>
      <c r="C176" s="132">
        <v>0</v>
      </c>
      <c r="D176" s="132">
        <v>0</v>
      </c>
      <c r="E176" s="151">
        <v>0</v>
      </c>
      <c r="F176" s="124"/>
    </row>
    <row r="177" spans="1:6" x14ac:dyDescent="0.25">
      <c r="A177" s="146" t="s">
        <v>430</v>
      </c>
      <c r="B177" s="131" t="s">
        <v>348</v>
      </c>
      <c r="C177" s="132">
        <v>0</v>
      </c>
      <c r="D177" s="132">
        <v>0</v>
      </c>
      <c r="E177" s="151">
        <v>0</v>
      </c>
      <c r="F177" s="124"/>
    </row>
    <row r="178" spans="1:6" x14ac:dyDescent="0.25">
      <c r="A178" s="146" t="s">
        <v>431</v>
      </c>
      <c r="B178" s="131" t="s">
        <v>432</v>
      </c>
      <c r="C178" s="132">
        <v>0</v>
      </c>
      <c r="D178" s="132">
        <v>0</v>
      </c>
      <c r="E178" s="151">
        <v>0</v>
      </c>
      <c r="F178" s="124"/>
    </row>
    <row r="179" spans="1:6" ht="25.5" x14ac:dyDescent="0.25">
      <c r="A179" s="146" t="s">
        <v>233</v>
      </c>
      <c r="B179" s="131" t="s">
        <v>234</v>
      </c>
      <c r="C179" s="132">
        <f>C180+C181+C182+C183+C184+C185+C186+C187+C188+C189+C190+C191+C192+C193+C194+C195</f>
        <v>22500</v>
      </c>
      <c r="D179" s="132">
        <f>D180+D181+D182+D183+D184+D185+D186+D187+D188+D189+D190+D191+D192+D193+D194+D195</f>
        <v>22500</v>
      </c>
      <c r="E179" s="133">
        <f>E180+E181+E182+E183+E184+E185+E186+E187+E188+E189+E190+E191+E192+E193+E194+E195</f>
        <v>11562.5</v>
      </c>
      <c r="F179" s="124">
        <f t="shared" si="9"/>
        <v>51.388888888888886</v>
      </c>
    </row>
    <row r="180" spans="1:6" x14ac:dyDescent="0.25">
      <c r="A180" s="146" t="s">
        <v>237</v>
      </c>
      <c r="B180" s="131" t="s">
        <v>238</v>
      </c>
      <c r="C180" s="132">
        <v>0</v>
      </c>
      <c r="D180" s="132">
        <v>0</v>
      </c>
      <c r="E180" s="151">
        <v>0</v>
      </c>
      <c r="F180" s="124"/>
    </row>
    <row r="181" spans="1:6" x14ac:dyDescent="0.25">
      <c r="A181" s="146" t="s">
        <v>590</v>
      </c>
      <c r="B181" s="131" t="s">
        <v>591</v>
      </c>
      <c r="C181" s="132">
        <v>0</v>
      </c>
      <c r="D181" s="132">
        <v>0</v>
      </c>
      <c r="E181" s="151">
        <v>0</v>
      </c>
      <c r="F181" s="124"/>
    </row>
    <row r="182" spans="1:6" x14ac:dyDescent="0.25">
      <c r="A182" s="146" t="s">
        <v>241</v>
      </c>
      <c r="B182" s="131" t="s">
        <v>242</v>
      </c>
      <c r="C182" s="132">
        <v>4000</v>
      </c>
      <c r="D182" s="132">
        <v>4000</v>
      </c>
      <c r="E182" s="151">
        <v>0</v>
      </c>
      <c r="F182" s="124"/>
    </row>
    <row r="183" spans="1:6" x14ac:dyDescent="0.25">
      <c r="A183" s="146" t="s">
        <v>436</v>
      </c>
      <c r="B183" s="131" t="s">
        <v>437</v>
      </c>
      <c r="C183" s="132">
        <v>2000</v>
      </c>
      <c r="D183" s="132">
        <v>2000</v>
      </c>
      <c r="E183" s="151">
        <v>0</v>
      </c>
      <c r="F183" s="124"/>
    </row>
    <row r="184" spans="1:6" x14ac:dyDescent="0.25">
      <c r="A184" s="146" t="s">
        <v>438</v>
      </c>
      <c r="B184" s="131" t="s">
        <v>439</v>
      </c>
      <c r="C184" s="132">
        <v>0</v>
      </c>
      <c r="D184" s="132">
        <v>0</v>
      </c>
      <c r="E184" s="151">
        <v>0</v>
      </c>
      <c r="F184" s="124"/>
    </row>
    <row r="185" spans="1:6" x14ac:dyDescent="0.25">
      <c r="A185" s="146" t="s">
        <v>243</v>
      </c>
      <c r="B185" s="131" t="s">
        <v>244</v>
      </c>
      <c r="C185" s="132">
        <v>0</v>
      </c>
      <c r="D185" s="132">
        <v>0</v>
      </c>
      <c r="E185" s="151">
        <v>0</v>
      </c>
      <c r="F185" s="124"/>
    </row>
    <row r="186" spans="1:6" x14ac:dyDescent="0.25">
      <c r="A186" s="146" t="s">
        <v>440</v>
      </c>
      <c r="B186" s="131" t="s">
        <v>576</v>
      </c>
      <c r="C186" s="132">
        <v>0</v>
      </c>
      <c r="D186" s="132">
        <v>0</v>
      </c>
      <c r="E186" s="151">
        <v>0</v>
      </c>
      <c r="F186" s="124"/>
    </row>
    <row r="187" spans="1:6" x14ac:dyDescent="0.25">
      <c r="A187" s="146" t="s">
        <v>442</v>
      </c>
      <c r="B187" s="131" t="s">
        <v>360</v>
      </c>
      <c r="C187" s="132">
        <v>2500</v>
      </c>
      <c r="D187" s="132">
        <v>2500</v>
      </c>
      <c r="E187" s="151">
        <v>0</v>
      </c>
      <c r="F187" s="124"/>
    </row>
    <row r="188" spans="1:6" x14ac:dyDescent="0.25">
      <c r="A188" s="146" t="s">
        <v>443</v>
      </c>
      <c r="B188" s="131" t="s">
        <v>362</v>
      </c>
      <c r="C188" s="132">
        <v>4000</v>
      </c>
      <c r="D188" s="132">
        <v>4000</v>
      </c>
      <c r="E188" s="133">
        <v>11562.5</v>
      </c>
      <c r="F188" s="124">
        <f t="shared" si="9"/>
        <v>289.0625</v>
      </c>
    </row>
    <row r="189" spans="1:6" x14ac:dyDescent="0.25">
      <c r="A189" s="146" t="s">
        <v>446</v>
      </c>
      <c r="B189" s="131" t="s">
        <v>366</v>
      </c>
      <c r="C189" s="132">
        <v>0</v>
      </c>
      <c r="D189" s="132">
        <v>0</v>
      </c>
      <c r="E189" s="151">
        <v>0</v>
      </c>
      <c r="F189" s="124"/>
    </row>
    <row r="190" spans="1:6" ht="25.5" x14ac:dyDescent="0.25">
      <c r="A190" s="146" t="s">
        <v>447</v>
      </c>
      <c r="B190" s="131" t="s">
        <v>368</v>
      </c>
      <c r="C190" s="132">
        <v>0</v>
      </c>
      <c r="D190" s="132">
        <v>0</v>
      </c>
      <c r="E190" s="151">
        <v>0</v>
      </c>
      <c r="F190" s="124"/>
    </row>
    <row r="191" spans="1:6" x14ac:dyDescent="0.25">
      <c r="A191" s="146" t="s">
        <v>450</v>
      </c>
      <c r="B191" s="131" t="s">
        <v>451</v>
      </c>
      <c r="C191" s="132">
        <v>0</v>
      </c>
      <c r="D191" s="132">
        <v>0</v>
      </c>
      <c r="E191" s="151">
        <v>0</v>
      </c>
      <c r="F191" s="124"/>
    </row>
    <row r="192" spans="1:6" ht="25.5" x14ac:dyDescent="0.25">
      <c r="A192" s="146" t="s">
        <v>452</v>
      </c>
      <c r="B192" s="131" t="s">
        <v>453</v>
      </c>
      <c r="C192" s="132">
        <v>0</v>
      </c>
      <c r="D192" s="132">
        <v>0</v>
      </c>
      <c r="E192" s="151">
        <v>0</v>
      </c>
      <c r="F192" s="124"/>
    </row>
    <row r="193" spans="1:6" x14ac:dyDescent="0.25">
      <c r="A193" s="146" t="s">
        <v>454</v>
      </c>
      <c r="B193" s="131" t="s">
        <v>455</v>
      </c>
      <c r="C193" s="132">
        <v>0</v>
      </c>
      <c r="D193" s="132">
        <v>0</v>
      </c>
      <c r="E193" s="151">
        <v>0</v>
      </c>
      <c r="F193" s="124"/>
    </row>
    <row r="194" spans="1:6" x14ac:dyDescent="0.25">
      <c r="A194" s="146" t="s">
        <v>458</v>
      </c>
      <c r="B194" s="131" t="s">
        <v>459</v>
      </c>
      <c r="C194" s="132">
        <v>0</v>
      </c>
      <c r="D194" s="132">
        <v>0</v>
      </c>
      <c r="E194" s="151">
        <v>0</v>
      </c>
      <c r="F194" s="124"/>
    </row>
    <row r="195" spans="1:6" x14ac:dyDescent="0.25">
      <c r="A195" s="146" t="s">
        <v>247</v>
      </c>
      <c r="B195" s="131" t="s">
        <v>248</v>
      </c>
      <c r="C195" s="132">
        <v>10000</v>
      </c>
      <c r="D195" s="132">
        <v>10000</v>
      </c>
      <c r="E195" s="151">
        <v>0</v>
      </c>
      <c r="F195" s="124"/>
    </row>
    <row r="196" spans="1:6" ht="25.5" x14ac:dyDescent="0.25">
      <c r="A196" s="146" t="s">
        <v>249</v>
      </c>
      <c r="B196" s="131" t="s">
        <v>250</v>
      </c>
      <c r="C196" s="132">
        <f>C197+C198+C199+C200</f>
        <v>7500</v>
      </c>
      <c r="D196" s="132">
        <f>D197+D198+D199+D200</f>
        <v>7500</v>
      </c>
      <c r="E196" s="151">
        <v>0</v>
      </c>
      <c r="F196" s="124"/>
    </row>
    <row r="197" spans="1:6" x14ac:dyDescent="0.25">
      <c r="A197" s="146" t="s">
        <v>253</v>
      </c>
      <c r="B197" s="131" t="s">
        <v>252</v>
      </c>
      <c r="C197" s="132">
        <v>0</v>
      </c>
      <c r="D197" s="132">
        <v>0</v>
      </c>
      <c r="E197" s="151">
        <v>0</v>
      </c>
      <c r="F197" s="124"/>
    </row>
    <row r="198" spans="1:6" x14ac:dyDescent="0.25">
      <c r="A198" s="146" t="s">
        <v>478</v>
      </c>
      <c r="B198" s="131" t="s">
        <v>477</v>
      </c>
      <c r="C198" s="132">
        <v>3500</v>
      </c>
      <c r="D198" s="132">
        <v>3500</v>
      </c>
      <c r="E198" s="151">
        <v>0</v>
      </c>
      <c r="F198" s="124"/>
    </row>
    <row r="199" spans="1:6" x14ac:dyDescent="0.25">
      <c r="A199" s="146">
        <v>4531</v>
      </c>
      <c r="B199" s="131" t="s">
        <v>607</v>
      </c>
      <c r="C199" s="132">
        <v>4000</v>
      </c>
      <c r="D199" s="132">
        <v>4000</v>
      </c>
      <c r="E199" s="151">
        <v>0</v>
      </c>
      <c r="F199" s="124"/>
    </row>
    <row r="200" spans="1:6" ht="25.5" x14ac:dyDescent="0.25">
      <c r="A200" s="146" t="s">
        <v>484</v>
      </c>
      <c r="B200" s="131" t="s">
        <v>483</v>
      </c>
      <c r="C200" s="132">
        <v>0</v>
      </c>
      <c r="D200" s="132">
        <v>0</v>
      </c>
      <c r="E200" s="151">
        <v>0</v>
      </c>
      <c r="F200" s="124"/>
    </row>
    <row r="201" spans="1:6" x14ac:dyDescent="0.25">
      <c r="A201" s="146">
        <v>51</v>
      </c>
      <c r="B201" s="131" t="s">
        <v>592</v>
      </c>
      <c r="C201" s="132">
        <f>C202</f>
        <v>0</v>
      </c>
      <c r="D201" s="132">
        <f>D202</f>
        <v>0</v>
      </c>
      <c r="E201" s="133">
        <f>E202</f>
        <v>4948.8999999999996</v>
      </c>
      <c r="F201" s="124"/>
    </row>
    <row r="202" spans="1:6" x14ac:dyDescent="0.25">
      <c r="A202" s="146">
        <v>5183</v>
      </c>
      <c r="B202" s="131" t="s">
        <v>594</v>
      </c>
      <c r="C202" s="132">
        <v>0</v>
      </c>
      <c r="D202" s="132">
        <v>0</v>
      </c>
      <c r="E202" s="133">
        <v>4948.8999999999996</v>
      </c>
      <c r="F202" s="124"/>
    </row>
    <row r="203" spans="1:6" x14ac:dyDescent="0.25">
      <c r="A203" s="150" t="s">
        <v>60</v>
      </c>
      <c r="B203" s="139" t="s">
        <v>61</v>
      </c>
      <c r="C203" s="140">
        <f>C204+C212+C240+C246+C250+C253+C258+C263+C279+C284</f>
        <v>490489</v>
      </c>
      <c r="D203" s="140">
        <f>D204+D212+D240+D246+D250+D253+D258+D263+D279+D284</f>
        <v>490489</v>
      </c>
      <c r="E203" s="141">
        <f>E204+E212+E240+E246+E250+E253+E258+E263+E279+E284+E286</f>
        <v>243672.09</v>
      </c>
      <c r="F203" s="141">
        <f t="shared" ref="F203:F243" si="10">+E203/C203*100</f>
        <v>49.679419925829123</v>
      </c>
    </row>
    <row r="204" spans="1:6" x14ac:dyDescent="0.25">
      <c r="A204" s="146" t="s">
        <v>83</v>
      </c>
      <c r="B204" s="131" t="s">
        <v>84</v>
      </c>
      <c r="C204" s="132">
        <f>C205+C206+C207+C208+C209+C210+C211</f>
        <v>103665</v>
      </c>
      <c r="D204" s="132">
        <f>D205+D206+D207+D208+D209+D210+D211</f>
        <v>103665</v>
      </c>
      <c r="E204" s="133">
        <f>E205+E206+E207+E208+E209+E210+E211</f>
        <v>119057.85999999999</v>
      </c>
      <c r="F204" s="124">
        <f t="shared" si="10"/>
        <v>114.84865673081559</v>
      </c>
    </row>
    <row r="205" spans="1:6" x14ac:dyDescent="0.25">
      <c r="A205" s="146" t="s">
        <v>87</v>
      </c>
      <c r="B205" s="131" t="s">
        <v>88</v>
      </c>
      <c r="C205" s="132">
        <v>80730</v>
      </c>
      <c r="D205" s="132">
        <v>80730</v>
      </c>
      <c r="E205" s="133">
        <v>76228.22</v>
      </c>
      <c r="F205" s="124">
        <f t="shared" si="10"/>
        <v>94.423659110615631</v>
      </c>
    </row>
    <row r="206" spans="1:6" x14ac:dyDescent="0.25">
      <c r="A206" s="146" t="s">
        <v>373</v>
      </c>
      <c r="B206" s="131" t="s">
        <v>374</v>
      </c>
      <c r="C206" s="132">
        <v>0</v>
      </c>
      <c r="D206" s="132">
        <v>0</v>
      </c>
      <c r="E206" s="151">
        <v>0</v>
      </c>
      <c r="F206" s="124"/>
    </row>
    <row r="207" spans="1:6" x14ac:dyDescent="0.25">
      <c r="A207" s="146" t="s">
        <v>89</v>
      </c>
      <c r="B207" s="131" t="s">
        <v>90</v>
      </c>
      <c r="C207" s="132">
        <v>6000</v>
      </c>
      <c r="D207" s="132">
        <v>6000</v>
      </c>
      <c r="E207" s="133">
        <v>10028.700000000001</v>
      </c>
      <c r="F207" s="124">
        <f t="shared" si="10"/>
        <v>167.14500000000001</v>
      </c>
    </row>
    <row r="208" spans="1:6" x14ac:dyDescent="0.25">
      <c r="A208" s="146" t="s">
        <v>93</v>
      </c>
      <c r="B208" s="131" t="s">
        <v>92</v>
      </c>
      <c r="C208" s="132">
        <v>2625</v>
      </c>
      <c r="D208" s="132">
        <v>2625</v>
      </c>
      <c r="E208" s="133">
        <v>18530.62</v>
      </c>
      <c r="F208" s="124">
        <f t="shared" si="10"/>
        <v>705.92838095238096</v>
      </c>
    </row>
    <row r="209" spans="1:6" ht="25.5" x14ac:dyDescent="0.25">
      <c r="A209" s="146" t="s">
        <v>377</v>
      </c>
      <c r="B209" s="131" t="s">
        <v>575</v>
      </c>
      <c r="C209" s="132">
        <v>0</v>
      </c>
      <c r="D209" s="132">
        <v>0</v>
      </c>
      <c r="E209" s="151">
        <v>0</v>
      </c>
      <c r="F209" s="124"/>
    </row>
    <row r="210" spans="1:6" x14ac:dyDescent="0.25">
      <c r="A210" s="146" t="s">
        <v>96</v>
      </c>
      <c r="B210" s="131" t="s">
        <v>97</v>
      </c>
      <c r="C210" s="132">
        <v>14310</v>
      </c>
      <c r="D210" s="132">
        <v>14310</v>
      </c>
      <c r="E210" s="133">
        <v>14270.32</v>
      </c>
      <c r="F210" s="124">
        <f t="shared" si="10"/>
        <v>99.722711390635922</v>
      </c>
    </row>
    <row r="211" spans="1:6" ht="25.5" x14ac:dyDescent="0.25">
      <c r="A211" s="146" t="s">
        <v>379</v>
      </c>
      <c r="B211" s="131" t="s">
        <v>380</v>
      </c>
      <c r="C211" s="132">
        <v>0</v>
      </c>
      <c r="D211" s="132">
        <v>0</v>
      </c>
      <c r="E211" s="151">
        <v>0</v>
      </c>
      <c r="F211" s="124"/>
    </row>
    <row r="212" spans="1:6" x14ac:dyDescent="0.25">
      <c r="A212" s="146" t="s">
        <v>98</v>
      </c>
      <c r="B212" s="131" t="s">
        <v>99</v>
      </c>
      <c r="C212" s="132">
        <f>C213+C214+C215+C216+C217+C218+C219+C220+C221+C222+C223+C224+C225+C226+C227+C228+C229+C230+C231+C232+C233+C234+C235+C236+C237+C238+C239</f>
        <v>303923</v>
      </c>
      <c r="D212" s="132">
        <f>D213+D214+D215+D216+D217+D218+D219+D220+D221+D222+D223+D224+D225+D226+D227+D228+D229+D230+D231+D232+D233+D234+D235+D236+D237+D238+D239</f>
        <v>303923</v>
      </c>
      <c r="E212" s="133">
        <f>E213+E214+E215+E216+E217+E218+E219+E220+E221+E222+E223+E224+E225+E226+E227+E228+E229+E230+E231+E232+E233+E234+E235+E236+E237+E238+E239</f>
        <v>90087.400000000009</v>
      </c>
      <c r="F212" s="124">
        <f t="shared" si="10"/>
        <v>29.64152104315896</v>
      </c>
    </row>
    <row r="213" spans="1:6" x14ac:dyDescent="0.25">
      <c r="A213" s="146" t="s">
        <v>102</v>
      </c>
      <c r="B213" s="131" t="s">
        <v>103</v>
      </c>
      <c r="C213" s="132">
        <v>14726</v>
      </c>
      <c r="D213" s="132">
        <v>14726</v>
      </c>
      <c r="E213" s="133">
        <v>14634.99</v>
      </c>
      <c r="F213" s="124">
        <f t="shared" si="10"/>
        <v>99.381977454841774</v>
      </c>
    </row>
    <row r="214" spans="1:6" ht="25.5" x14ac:dyDescent="0.25">
      <c r="A214" s="146" t="s">
        <v>104</v>
      </c>
      <c r="B214" s="131" t="s">
        <v>105</v>
      </c>
      <c r="C214" s="132">
        <v>1365</v>
      </c>
      <c r="D214" s="132">
        <v>1365</v>
      </c>
      <c r="E214" s="133">
        <v>1107.98</v>
      </c>
      <c r="F214" s="124">
        <f t="shared" si="10"/>
        <v>81.170695970695974</v>
      </c>
    </row>
    <row r="215" spans="1:6" x14ac:dyDescent="0.25">
      <c r="A215" s="146" t="s">
        <v>106</v>
      </c>
      <c r="B215" s="131" t="s">
        <v>107</v>
      </c>
      <c r="C215" s="132">
        <v>26356</v>
      </c>
      <c r="D215" s="132">
        <v>26356</v>
      </c>
      <c r="E215" s="151">
        <v>0</v>
      </c>
      <c r="F215" s="124"/>
    </row>
    <row r="216" spans="1:6" x14ac:dyDescent="0.25">
      <c r="A216" s="146" t="s">
        <v>108</v>
      </c>
      <c r="B216" s="131" t="s">
        <v>109</v>
      </c>
      <c r="C216" s="132">
        <v>300</v>
      </c>
      <c r="D216" s="132">
        <v>300</v>
      </c>
      <c r="E216" s="133">
        <v>53.5</v>
      </c>
      <c r="F216" s="124">
        <f t="shared" si="10"/>
        <v>17.833333333333336</v>
      </c>
    </row>
    <row r="217" spans="1:6" x14ac:dyDescent="0.25">
      <c r="A217" s="146" t="s">
        <v>112</v>
      </c>
      <c r="B217" s="131" t="s">
        <v>113</v>
      </c>
      <c r="C217" s="132">
        <v>19213</v>
      </c>
      <c r="D217" s="132">
        <v>19213</v>
      </c>
      <c r="E217" s="133">
        <v>3331.24</v>
      </c>
      <c r="F217" s="124">
        <f t="shared" si="10"/>
        <v>17.33846874512049</v>
      </c>
    </row>
    <row r="218" spans="1:6" x14ac:dyDescent="0.25">
      <c r="A218" s="146" t="s">
        <v>381</v>
      </c>
      <c r="B218" s="131" t="s">
        <v>382</v>
      </c>
      <c r="C218" s="132">
        <v>210</v>
      </c>
      <c r="D218" s="132">
        <v>210</v>
      </c>
      <c r="E218" s="133">
        <v>142.13</v>
      </c>
      <c r="F218" s="124">
        <f t="shared" si="10"/>
        <v>67.680952380952377</v>
      </c>
    </row>
    <row r="219" spans="1:6" x14ac:dyDescent="0.25">
      <c r="A219" s="146" t="s">
        <v>114</v>
      </c>
      <c r="B219" s="131" t="s">
        <v>115</v>
      </c>
      <c r="C219" s="132">
        <v>17989</v>
      </c>
      <c r="D219" s="132">
        <v>17989</v>
      </c>
      <c r="E219" s="133">
        <v>127.86</v>
      </c>
      <c r="F219" s="124">
        <f t="shared" si="10"/>
        <v>0.71076769136694651</v>
      </c>
    </row>
    <row r="220" spans="1:6" ht="25.5" x14ac:dyDescent="0.25">
      <c r="A220" s="146" t="s">
        <v>116</v>
      </c>
      <c r="B220" s="131" t="s">
        <v>117</v>
      </c>
      <c r="C220" s="132">
        <v>11409</v>
      </c>
      <c r="D220" s="132">
        <v>11409</v>
      </c>
      <c r="E220" s="133">
        <v>3665.04</v>
      </c>
      <c r="F220" s="124">
        <f t="shared" si="10"/>
        <v>32.124112542729421</v>
      </c>
    </row>
    <row r="221" spans="1:6" x14ac:dyDescent="0.25">
      <c r="A221" s="146" t="s">
        <v>118</v>
      </c>
      <c r="B221" s="131" t="s">
        <v>572</v>
      </c>
      <c r="C221" s="132">
        <v>11730</v>
      </c>
      <c r="D221" s="132">
        <v>11730</v>
      </c>
      <c r="E221" s="133">
        <v>481.48</v>
      </c>
      <c r="F221" s="124">
        <f t="shared" si="10"/>
        <v>4.1046888320545616</v>
      </c>
    </row>
    <row r="222" spans="1:6" x14ac:dyDescent="0.25">
      <c r="A222" s="146" t="s">
        <v>120</v>
      </c>
      <c r="B222" s="131" t="s">
        <v>121</v>
      </c>
      <c r="C222" s="132">
        <v>1200</v>
      </c>
      <c r="D222" s="132">
        <v>1200</v>
      </c>
      <c r="E222" s="133">
        <v>31.74</v>
      </c>
      <c r="F222" s="124">
        <f t="shared" si="10"/>
        <v>2.6449999999999996</v>
      </c>
    </row>
    <row r="223" spans="1:6" x14ac:dyDescent="0.25">
      <c r="A223" s="146" t="s">
        <v>124</v>
      </c>
      <c r="B223" s="131" t="s">
        <v>571</v>
      </c>
      <c r="C223" s="132">
        <v>5800</v>
      </c>
      <c r="D223" s="132">
        <v>5800</v>
      </c>
      <c r="E223" s="133">
        <v>825.9</v>
      </c>
      <c r="F223" s="124">
        <f t="shared" si="10"/>
        <v>14.239655172413793</v>
      </c>
    </row>
    <row r="224" spans="1:6" x14ac:dyDescent="0.25">
      <c r="A224" s="146" t="s">
        <v>126</v>
      </c>
      <c r="B224" s="131" t="s">
        <v>581</v>
      </c>
      <c r="C224" s="132">
        <v>15555</v>
      </c>
      <c r="D224" s="132">
        <v>15555</v>
      </c>
      <c r="E224" s="133">
        <v>2694.85</v>
      </c>
      <c r="F224" s="124">
        <f t="shared" si="10"/>
        <v>17.324654451944713</v>
      </c>
    </row>
    <row r="225" spans="1:6" x14ac:dyDescent="0.25">
      <c r="A225" s="146" t="s">
        <v>128</v>
      </c>
      <c r="B225" s="131" t="s">
        <v>129</v>
      </c>
      <c r="C225" s="132">
        <v>9550</v>
      </c>
      <c r="D225" s="132">
        <v>9550</v>
      </c>
      <c r="E225" s="133">
        <v>4940.7299999999996</v>
      </c>
      <c r="F225" s="124">
        <f t="shared" si="10"/>
        <v>51.735392670157069</v>
      </c>
    </row>
    <row r="226" spans="1:6" x14ac:dyDescent="0.25">
      <c r="A226" s="146" t="s">
        <v>130</v>
      </c>
      <c r="B226" s="131" t="s">
        <v>131</v>
      </c>
      <c r="C226" s="132">
        <v>0</v>
      </c>
      <c r="D226" s="132">
        <v>0</v>
      </c>
      <c r="E226" s="151">
        <v>0</v>
      </c>
      <c r="F226" s="124"/>
    </row>
    <row r="227" spans="1:6" x14ac:dyDescent="0.25">
      <c r="A227" s="146" t="s">
        <v>132</v>
      </c>
      <c r="B227" s="131" t="s">
        <v>133</v>
      </c>
      <c r="C227" s="132">
        <v>5250</v>
      </c>
      <c r="D227" s="132">
        <v>5250</v>
      </c>
      <c r="E227" s="133">
        <v>4128.24</v>
      </c>
      <c r="F227" s="124">
        <f t="shared" si="10"/>
        <v>78.633142857142857</v>
      </c>
    </row>
    <row r="228" spans="1:6" x14ac:dyDescent="0.25">
      <c r="A228" s="146" t="s">
        <v>134</v>
      </c>
      <c r="B228" s="131" t="s">
        <v>135</v>
      </c>
      <c r="C228" s="132">
        <v>525</v>
      </c>
      <c r="D228" s="132">
        <v>525</v>
      </c>
      <c r="E228" s="133">
        <v>429.82</v>
      </c>
      <c r="F228" s="124">
        <f t="shared" si="10"/>
        <v>81.870476190476197</v>
      </c>
    </row>
    <row r="229" spans="1:6" x14ac:dyDescent="0.25">
      <c r="A229" s="146" t="s">
        <v>136</v>
      </c>
      <c r="B229" s="131" t="s">
        <v>137</v>
      </c>
      <c r="C229" s="132">
        <v>38213</v>
      </c>
      <c r="D229" s="132">
        <v>38213</v>
      </c>
      <c r="E229" s="133">
        <v>25694.66</v>
      </c>
      <c r="F229" s="124">
        <f t="shared" si="10"/>
        <v>67.240624918221542</v>
      </c>
    </row>
    <row r="230" spans="1:6" x14ac:dyDescent="0.25">
      <c r="A230" s="146" t="s">
        <v>138</v>
      </c>
      <c r="B230" s="131" t="s">
        <v>139</v>
      </c>
      <c r="C230" s="132">
        <v>17599</v>
      </c>
      <c r="D230" s="132">
        <v>17599</v>
      </c>
      <c r="E230" s="133">
        <v>805</v>
      </c>
      <c r="F230" s="124">
        <f t="shared" si="10"/>
        <v>4.5741235297460081</v>
      </c>
    </row>
    <row r="231" spans="1:6" x14ac:dyDescent="0.25">
      <c r="A231" s="146" t="s">
        <v>140</v>
      </c>
      <c r="B231" s="131" t="s">
        <v>141</v>
      </c>
      <c r="C231" s="132">
        <v>15000</v>
      </c>
      <c r="D231" s="132">
        <v>15000</v>
      </c>
      <c r="E231" s="133">
        <v>5010.4799999999996</v>
      </c>
      <c r="F231" s="124">
        <f t="shared" si="10"/>
        <v>33.403199999999998</v>
      </c>
    </row>
    <row r="232" spans="1:6" ht="25.5" x14ac:dyDescent="0.25">
      <c r="A232" s="146" t="s">
        <v>144</v>
      </c>
      <c r="B232" s="131" t="s">
        <v>143</v>
      </c>
      <c r="C232" s="132">
        <v>2100</v>
      </c>
      <c r="D232" s="132">
        <v>2100</v>
      </c>
      <c r="E232" s="133">
        <v>6118.09</v>
      </c>
      <c r="F232" s="124">
        <f t="shared" si="10"/>
        <v>291.33761904761906</v>
      </c>
    </row>
    <row r="233" spans="1:6" ht="25.5" x14ac:dyDescent="0.25">
      <c r="A233" s="146" t="s">
        <v>147</v>
      </c>
      <c r="B233" s="131" t="s">
        <v>148</v>
      </c>
      <c r="C233" s="132">
        <v>0</v>
      </c>
      <c r="D233" s="132">
        <v>0</v>
      </c>
      <c r="E233" s="151">
        <v>0</v>
      </c>
      <c r="F233" s="124"/>
    </row>
    <row r="234" spans="1:6" x14ac:dyDescent="0.25">
      <c r="A234" s="146" t="s">
        <v>149</v>
      </c>
      <c r="B234" s="131" t="s">
        <v>150</v>
      </c>
      <c r="C234" s="132">
        <v>4883</v>
      </c>
      <c r="D234" s="132">
        <v>4883</v>
      </c>
      <c r="E234" s="133">
        <v>1461.22</v>
      </c>
      <c r="F234" s="124">
        <f t="shared" si="10"/>
        <v>29.924636493958634</v>
      </c>
    </row>
    <row r="235" spans="1:6" x14ac:dyDescent="0.25">
      <c r="A235" s="146" t="s">
        <v>151</v>
      </c>
      <c r="B235" s="131" t="s">
        <v>152</v>
      </c>
      <c r="C235" s="132">
        <v>9450</v>
      </c>
      <c r="D235" s="132">
        <v>9450</v>
      </c>
      <c r="E235" s="133">
        <v>10880.83</v>
      </c>
      <c r="F235" s="124">
        <f t="shared" si="10"/>
        <v>115.1410582010582</v>
      </c>
    </row>
    <row r="236" spans="1:6" x14ac:dyDescent="0.25">
      <c r="A236" s="146" t="s">
        <v>153</v>
      </c>
      <c r="B236" s="131" t="s">
        <v>154</v>
      </c>
      <c r="C236" s="132">
        <v>0</v>
      </c>
      <c r="D236" s="132">
        <v>0</v>
      </c>
      <c r="E236" s="133">
        <v>1319.63</v>
      </c>
      <c r="F236" s="124"/>
    </row>
    <row r="237" spans="1:6" x14ac:dyDescent="0.25">
      <c r="A237" s="146" t="s">
        <v>155</v>
      </c>
      <c r="B237" s="131" t="s">
        <v>156</v>
      </c>
      <c r="C237" s="132">
        <v>1500</v>
      </c>
      <c r="D237" s="132">
        <v>1500</v>
      </c>
      <c r="E237" s="133">
        <v>643.29999999999995</v>
      </c>
      <c r="F237" s="124">
        <f t="shared" si="10"/>
        <v>42.886666666666663</v>
      </c>
    </row>
    <row r="238" spans="1:6" x14ac:dyDescent="0.25">
      <c r="A238" s="146" t="s">
        <v>157</v>
      </c>
      <c r="B238" s="131" t="s">
        <v>158</v>
      </c>
      <c r="C238" s="132">
        <v>1000</v>
      </c>
      <c r="D238" s="132">
        <v>1000</v>
      </c>
      <c r="E238" s="133">
        <v>0</v>
      </c>
      <c r="F238" s="124"/>
    </row>
    <row r="239" spans="1:6" x14ac:dyDescent="0.25">
      <c r="A239" s="146" t="s">
        <v>159</v>
      </c>
      <c r="B239" s="131" t="s">
        <v>146</v>
      </c>
      <c r="C239" s="132">
        <v>73000</v>
      </c>
      <c r="D239" s="132">
        <v>73000</v>
      </c>
      <c r="E239" s="133">
        <v>1558.69</v>
      </c>
      <c r="F239" s="124">
        <f t="shared" si="10"/>
        <v>2.1351917808219176</v>
      </c>
    </row>
    <row r="240" spans="1:6" x14ac:dyDescent="0.25">
      <c r="A240" s="146" t="s">
        <v>160</v>
      </c>
      <c r="B240" s="131" t="s">
        <v>161</v>
      </c>
      <c r="C240" s="132">
        <f>C241+C242+C243+C245</f>
        <v>3250</v>
      </c>
      <c r="D240" s="132">
        <f>D241+D242+D243+D245</f>
        <v>3250</v>
      </c>
      <c r="E240" s="133">
        <f>E241+E242+E243+E244+E245</f>
        <v>311.32</v>
      </c>
      <c r="F240" s="124">
        <f t="shared" si="10"/>
        <v>9.5790769230769239</v>
      </c>
    </row>
    <row r="241" spans="1:6" ht="38.25" x14ac:dyDescent="0.25">
      <c r="A241" s="146" t="s">
        <v>387</v>
      </c>
      <c r="B241" s="131" t="s">
        <v>388</v>
      </c>
      <c r="C241" s="132">
        <v>0</v>
      </c>
      <c r="D241" s="132">
        <v>0</v>
      </c>
      <c r="E241" s="151">
        <v>0</v>
      </c>
      <c r="F241" s="124"/>
    </row>
    <row r="242" spans="1:6" x14ac:dyDescent="0.25">
      <c r="A242" s="146" t="s">
        <v>164</v>
      </c>
      <c r="B242" s="131" t="s">
        <v>165</v>
      </c>
      <c r="C242" s="132">
        <v>3150</v>
      </c>
      <c r="D242" s="132">
        <v>3150</v>
      </c>
      <c r="E242" s="133">
        <v>43.56</v>
      </c>
      <c r="F242" s="124">
        <f t="shared" si="10"/>
        <v>1.382857142857143</v>
      </c>
    </row>
    <row r="243" spans="1:6" ht="25.5" x14ac:dyDescent="0.25">
      <c r="A243" s="146" t="s">
        <v>389</v>
      </c>
      <c r="B243" s="131" t="s">
        <v>390</v>
      </c>
      <c r="C243" s="132">
        <v>100</v>
      </c>
      <c r="D243" s="132">
        <v>100</v>
      </c>
      <c r="E243" s="133">
        <v>266.17</v>
      </c>
      <c r="F243" s="124">
        <f t="shared" si="10"/>
        <v>266.17</v>
      </c>
    </row>
    <row r="244" spans="1:6" x14ac:dyDescent="0.25">
      <c r="A244" s="146" t="s">
        <v>391</v>
      </c>
      <c r="B244" s="131" t="s">
        <v>392</v>
      </c>
      <c r="C244" s="132">
        <v>0</v>
      </c>
      <c r="D244" s="132">
        <v>0</v>
      </c>
      <c r="E244" s="133">
        <v>1.59</v>
      </c>
      <c r="F244" s="124"/>
    </row>
    <row r="245" spans="1:6" x14ac:dyDescent="0.25">
      <c r="A245" s="146" t="s">
        <v>393</v>
      </c>
      <c r="B245" s="131" t="s">
        <v>394</v>
      </c>
      <c r="C245" s="132">
        <v>0</v>
      </c>
      <c r="D245" s="132">
        <v>0</v>
      </c>
      <c r="E245" s="151">
        <v>0</v>
      </c>
      <c r="F245" s="124"/>
    </row>
    <row r="246" spans="1:6" ht="25.5" x14ac:dyDescent="0.25">
      <c r="A246" s="146" t="s">
        <v>175</v>
      </c>
      <c r="B246" s="131" t="s">
        <v>176</v>
      </c>
      <c r="C246" s="132">
        <f>C247+C248+C249</f>
        <v>0</v>
      </c>
      <c r="D246" s="132">
        <f>D247+D248+D249</f>
        <v>0</v>
      </c>
      <c r="E246" s="151">
        <v>0</v>
      </c>
      <c r="F246" s="124"/>
    </row>
    <row r="247" spans="1:6" ht="25.5" x14ac:dyDescent="0.25">
      <c r="A247" s="146" t="s">
        <v>403</v>
      </c>
      <c r="B247" s="131" t="s">
        <v>404</v>
      </c>
      <c r="C247" s="132">
        <v>0</v>
      </c>
      <c r="D247" s="132">
        <v>0</v>
      </c>
      <c r="E247" s="151">
        <v>0</v>
      </c>
      <c r="F247" s="124"/>
    </row>
    <row r="248" spans="1:6" ht="25.5" x14ac:dyDescent="0.25">
      <c r="A248" s="146" t="s">
        <v>197</v>
      </c>
      <c r="B248" s="131" t="s">
        <v>198</v>
      </c>
      <c r="C248" s="132">
        <v>0</v>
      </c>
      <c r="D248" s="132">
        <v>0</v>
      </c>
      <c r="E248" s="151">
        <v>0</v>
      </c>
      <c r="F248" s="124"/>
    </row>
    <row r="249" spans="1:6" ht="38.25" x14ac:dyDescent="0.25">
      <c r="A249" s="146" t="s">
        <v>405</v>
      </c>
      <c r="B249" s="131" t="s">
        <v>292</v>
      </c>
      <c r="C249" s="132">
        <v>0</v>
      </c>
      <c r="D249" s="132">
        <v>0</v>
      </c>
      <c r="E249" s="151">
        <v>0</v>
      </c>
      <c r="F249" s="124"/>
    </row>
    <row r="250" spans="1:6" ht="25.5" x14ac:dyDescent="0.25">
      <c r="A250" s="146" t="s">
        <v>203</v>
      </c>
      <c r="B250" s="131" t="s">
        <v>204</v>
      </c>
      <c r="C250" s="132">
        <f>C251+C252</f>
        <v>0</v>
      </c>
      <c r="D250" s="132">
        <f>D251+D252</f>
        <v>0</v>
      </c>
      <c r="E250" s="151">
        <v>0</v>
      </c>
      <c r="F250" s="124"/>
    </row>
    <row r="251" spans="1:6" x14ac:dyDescent="0.25">
      <c r="A251" s="146" t="s">
        <v>207</v>
      </c>
      <c r="B251" s="131" t="s">
        <v>208</v>
      </c>
      <c r="C251" s="132">
        <v>0</v>
      </c>
      <c r="D251" s="132">
        <v>0</v>
      </c>
      <c r="E251" s="151">
        <v>0</v>
      </c>
      <c r="F251" s="124"/>
    </row>
    <row r="252" spans="1:6" x14ac:dyDescent="0.25">
      <c r="A252" s="146" t="s">
        <v>412</v>
      </c>
      <c r="B252" s="131" t="s">
        <v>413</v>
      </c>
      <c r="C252" s="132">
        <v>0</v>
      </c>
      <c r="D252" s="132">
        <v>0</v>
      </c>
      <c r="E252" s="151">
        <v>0</v>
      </c>
      <c r="F252" s="124"/>
    </row>
    <row r="253" spans="1:6" ht="25.5" x14ac:dyDescent="0.25">
      <c r="A253" s="146" t="s">
        <v>209</v>
      </c>
      <c r="B253" s="131" t="s">
        <v>580</v>
      </c>
      <c r="C253" s="132">
        <f>C254+C255+C256+C257</f>
        <v>0</v>
      </c>
      <c r="D253" s="132">
        <f>D254+D255+D256+D257</f>
        <v>0</v>
      </c>
      <c r="E253" s="151">
        <v>0</v>
      </c>
      <c r="F253" s="124"/>
    </row>
    <row r="254" spans="1:6" x14ac:dyDescent="0.25">
      <c r="A254" s="146" t="s">
        <v>213</v>
      </c>
      <c r="B254" s="131" t="s">
        <v>214</v>
      </c>
      <c r="C254" s="132">
        <v>0</v>
      </c>
      <c r="D254" s="132">
        <v>0</v>
      </c>
      <c r="E254" s="151">
        <v>0</v>
      </c>
      <c r="F254" s="124"/>
    </row>
    <row r="255" spans="1:6" x14ac:dyDescent="0.25">
      <c r="A255" s="146" t="s">
        <v>416</v>
      </c>
      <c r="B255" s="131" t="s">
        <v>417</v>
      </c>
      <c r="C255" s="132">
        <v>0</v>
      </c>
      <c r="D255" s="132">
        <v>0</v>
      </c>
      <c r="E255" s="151">
        <v>0</v>
      </c>
      <c r="F255" s="124"/>
    </row>
    <row r="256" spans="1:6" x14ac:dyDescent="0.25">
      <c r="A256" s="146" t="s">
        <v>219</v>
      </c>
      <c r="B256" s="131" t="s">
        <v>220</v>
      </c>
      <c r="C256" s="132">
        <v>0</v>
      </c>
      <c r="D256" s="132">
        <v>0</v>
      </c>
      <c r="E256" s="151">
        <v>0</v>
      </c>
      <c r="F256" s="124"/>
    </row>
    <row r="257" spans="1:6" x14ac:dyDescent="0.25">
      <c r="A257" s="146" t="s">
        <v>426</v>
      </c>
      <c r="B257" s="131" t="s">
        <v>333</v>
      </c>
      <c r="C257" s="132">
        <v>0</v>
      </c>
      <c r="D257" s="132">
        <v>0</v>
      </c>
      <c r="E257" s="151">
        <v>0</v>
      </c>
      <c r="F257" s="124"/>
    </row>
    <row r="258" spans="1:6" ht="25.5" x14ac:dyDescent="0.25">
      <c r="A258" s="146" t="s">
        <v>59</v>
      </c>
      <c r="B258" s="131" t="s">
        <v>228</v>
      </c>
      <c r="C258" s="132">
        <f>C259+C260+C261+C262</f>
        <v>13000</v>
      </c>
      <c r="D258" s="132">
        <f>D259+D260+D261+D262</f>
        <v>13000</v>
      </c>
      <c r="E258" s="133">
        <f>E259+E260+E261+E262</f>
        <v>5641.36</v>
      </c>
      <c r="F258" s="124">
        <f t="shared" ref="F258:F273" si="11">+E258/C258*100</f>
        <v>43.395076923076921</v>
      </c>
    </row>
    <row r="259" spans="1:6" x14ac:dyDescent="0.25">
      <c r="A259" s="146" t="s">
        <v>429</v>
      </c>
      <c r="B259" s="131" t="s">
        <v>344</v>
      </c>
      <c r="C259" s="132">
        <v>0</v>
      </c>
      <c r="D259" s="132">
        <v>0</v>
      </c>
      <c r="E259" s="151">
        <v>0</v>
      </c>
      <c r="F259" s="124"/>
    </row>
    <row r="260" spans="1:6" x14ac:dyDescent="0.25">
      <c r="A260" s="146" t="s">
        <v>231</v>
      </c>
      <c r="B260" s="131" t="s">
        <v>232</v>
      </c>
      <c r="C260" s="132">
        <v>0</v>
      </c>
      <c r="D260" s="132">
        <v>0</v>
      </c>
      <c r="E260" s="151">
        <v>0</v>
      </c>
      <c r="F260" s="124"/>
    </row>
    <row r="261" spans="1:6" x14ac:dyDescent="0.25">
      <c r="A261" s="146" t="s">
        <v>430</v>
      </c>
      <c r="B261" s="131" t="s">
        <v>348</v>
      </c>
      <c r="C261" s="132">
        <v>13000</v>
      </c>
      <c r="D261" s="132">
        <v>13000</v>
      </c>
      <c r="E261" s="133">
        <v>5641.36</v>
      </c>
      <c r="F261" s="124">
        <f t="shared" si="11"/>
        <v>43.395076923076921</v>
      </c>
    </row>
    <row r="262" spans="1:6" x14ac:dyDescent="0.25">
      <c r="A262" s="146" t="s">
        <v>431</v>
      </c>
      <c r="B262" s="131" t="s">
        <v>432</v>
      </c>
      <c r="C262" s="132">
        <v>0</v>
      </c>
      <c r="D262" s="132">
        <v>0</v>
      </c>
      <c r="E262" s="151">
        <v>0</v>
      </c>
      <c r="F262" s="124"/>
    </row>
    <row r="263" spans="1:6" ht="25.5" x14ac:dyDescent="0.25">
      <c r="A263" s="146" t="s">
        <v>233</v>
      </c>
      <c r="B263" s="131" t="s">
        <v>234</v>
      </c>
      <c r="C263" s="132">
        <f>C264+C265+C266+C267+C268+C269+C270+C271+C272+C273+C274+C275+C276+C277+C278</f>
        <v>63151</v>
      </c>
      <c r="D263" s="132">
        <f>D264+D265+D266+D267+D268+D269+D270+D271+D272+D273+D274+D275+D276+D277+D278</f>
        <v>63151</v>
      </c>
      <c r="E263" s="133">
        <f>E264+E265+E266+E267+E268+E269+E270+E271+E272+E273+E274+E275+E276+E277+E278</f>
        <v>28574.15</v>
      </c>
      <c r="F263" s="124">
        <f t="shared" si="11"/>
        <v>45.247343668350467</v>
      </c>
    </row>
    <row r="264" spans="1:6" x14ac:dyDescent="0.25">
      <c r="A264" s="146" t="s">
        <v>433</v>
      </c>
      <c r="B264" s="131" t="s">
        <v>354</v>
      </c>
      <c r="C264" s="132">
        <v>0</v>
      </c>
      <c r="D264" s="132">
        <v>0</v>
      </c>
      <c r="E264" s="151">
        <v>0</v>
      </c>
      <c r="F264" s="124"/>
    </row>
    <row r="265" spans="1:6" x14ac:dyDescent="0.25">
      <c r="A265" s="146" t="s">
        <v>237</v>
      </c>
      <c r="B265" s="131" t="s">
        <v>238</v>
      </c>
      <c r="C265" s="132">
        <v>0</v>
      </c>
      <c r="D265" s="132">
        <v>0</v>
      </c>
      <c r="E265" s="151">
        <v>0</v>
      </c>
      <c r="F265" s="124"/>
    </row>
    <row r="266" spans="1:6" x14ac:dyDescent="0.25">
      <c r="A266" s="146" t="s">
        <v>434</v>
      </c>
      <c r="B266" s="131" t="s">
        <v>435</v>
      </c>
      <c r="C266" s="132">
        <v>0</v>
      </c>
      <c r="D266" s="132">
        <v>0</v>
      </c>
      <c r="E266" s="151">
        <v>0</v>
      </c>
      <c r="F266" s="124"/>
    </row>
    <row r="267" spans="1:6" x14ac:dyDescent="0.25">
      <c r="A267" s="146" t="s">
        <v>241</v>
      </c>
      <c r="B267" s="131" t="s">
        <v>242</v>
      </c>
      <c r="C267" s="132">
        <v>25000</v>
      </c>
      <c r="D267" s="132">
        <v>25000</v>
      </c>
      <c r="E267" s="133">
        <v>3120.15</v>
      </c>
      <c r="F267" s="124">
        <f t="shared" si="11"/>
        <v>12.480600000000001</v>
      </c>
    </row>
    <row r="268" spans="1:6" x14ac:dyDescent="0.25">
      <c r="A268" s="146" t="s">
        <v>436</v>
      </c>
      <c r="B268" s="131" t="s">
        <v>437</v>
      </c>
      <c r="C268" s="132">
        <v>8651</v>
      </c>
      <c r="D268" s="132">
        <v>8651</v>
      </c>
      <c r="E268" s="151">
        <v>0</v>
      </c>
      <c r="F268" s="124"/>
    </row>
    <row r="269" spans="1:6" x14ac:dyDescent="0.25">
      <c r="A269" s="146" t="s">
        <v>438</v>
      </c>
      <c r="B269" s="131" t="s">
        <v>439</v>
      </c>
      <c r="C269" s="132">
        <v>7500</v>
      </c>
      <c r="D269" s="132">
        <v>7500</v>
      </c>
      <c r="E269" s="151">
        <v>0</v>
      </c>
      <c r="F269" s="124"/>
    </row>
    <row r="270" spans="1:6" x14ac:dyDescent="0.25">
      <c r="A270" s="146" t="s">
        <v>243</v>
      </c>
      <c r="B270" s="131" t="s">
        <v>244</v>
      </c>
      <c r="C270" s="132">
        <v>1000</v>
      </c>
      <c r="D270" s="132">
        <v>1000</v>
      </c>
      <c r="E270" s="151">
        <v>0</v>
      </c>
      <c r="F270" s="124"/>
    </row>
    <row r="271" spans="1:6" x14ac:dyDescent="0.25">
      <c r="A271" s="146" t="s">
        <v>440</v>
      </c>
      <c r="B271" s="131" t="s">
        <v>576</v>
      </c>
      <c r="C271" s="132">
        <v>10000</v>
      </c>
      <c r="D271" s="132">
        <v>10000</v>
      </c>
      <c r="E271" s="151">
        <v>0</v>
      </c>
      <c r="F271" s="124"/>
    </row>
    <row r="272" spans="1:6" x14ac:dyDescent="0.25">
      <c r="A272" s="146" t="s">
        <v>442</v>
      </c>
      <c r="B272" s="131" t="s">
        <v>360</v>
      </c>
      <c r="C272" s="132">
        <v>2000</v>
      </c>
      <c r="D272" s="132">
        <v>2000</v>
      </c>
      <c r="E272" s="151">
        <v>0</v>
      </c>
      <c r="F272" s="124"/>
    </row>
    <row r="273" spans="1:6" x14ac:dyDescent="0.25">
      <c r="A273" s="146" t="s">
        <v>443</v>
      </c>
      <c r="B273" s="131" t="s">
        <v>362</v>
      </c>
      <c r="C273" s="132">
        <v>2000</v>
      </c>
      <c r="D273" s="132">
        <v>2000</v>
      </c>
      <c r="E273" s="133">
        <v>2954</v>
      </c>
      <c r="F273" s="124">
        <f t="shared" si="11"/>
        <v>147.70000000000002</v>
      </c>
    </row>
    <row r="274" spans="1:6" x14ac:dyDescent="0.25">
      <c r="A274" s="146" t="s">
        <v>446</v>
      </c>
      <c r="B274" s="131" t="s">
        <v>366</v>
      </c>
      <c r="C274" s="132">
        <v>0</v>
      </c>
      <c r="D274" s="132">
        <v>0</v>
      </c>
      <c r="E274" s="151">
        <v>0</v>
      </c>
      <c r="F274" s="124"/>
    </row>
    <row r="275" spans="1:6" ht="25.5" x14ac:dyDescent="0.25">
      <c r="A275" s="146" t="s">
        <v>447</v>
      </c>
      <c r="B275" s="131" t="s">
        <v>368</v>
      </c>
      <c r="C275" s="132">
        <v>0</v>
      </c>
      <c r="D275" s="132">
        <v>0</v>
      </c>
      <c r="E275" s="133">
        <v>22500</v>
      </c>
      <c r="F275" s="124"/>
    </row>
    <row r="276" spans="1:6" x14ac:dyDescent="0.25">
      <c r="A276" s="146" t="s">
        <v>450</v>
      </c>
      <c r="B276" s="131" t="s">
        <v>451</v>
      </c>
      <c r="C276" s="132">
        <v>5000</v>
      </c>
      <c r="D276" s="132">
        <v>5000</v>
      </c>
      <c r="E276" s="151">
        <v>0</v>
      </c>
      <c r="F276" s="124"/>
    </row>
    <row r="277" spans="1:6" x14ac:dyDescent="0.25">
      <c r="A277" s="146" t="s">
        <v>247</v>
      </c>
      <c r="B277" s="131" t="s">
        <v>248</v>
      </c>
      <c r="C277" s="132">
        <v>2000</v>
      </c>
      <c r="D277" s="132">
        <v>2000</v>
      </c>
      <c r="E277" s="151">
        <v>0</v>
      </c>
      <c r="F277" s="124"/>
    </row>
    <row r="278" spans="1:6" x14ac:dyDescent="0.25">
      <c r="A278" s="146" t="s">
        <v>463</v>
      </c>
      <c r="B278" s="131" t="s">
        <v>464</v>
      </c>
      <c r="C278" s="132">
        <v>0</v>
      </c>
      <c r="D278" s="132">
        <v>0</v>
      </c>
      <c r="E278" s="151">
        <v>0</v>
      </c>
      <c r="F278" s="124"/>
    </row>
    <row r="279" spans="1:6" ht="25.5" x14ac:dyDescent="0.25">
      <c r="A279" s="146" t="s">
        <v>249</v>
      </c>
      <c r="B279" s="131" t="s">
        <v>250</v>
      </c>
      <c r="C279" s="132">
        <f>C280+C281+C282+C283</f>
        <v>3500</v>
      </c>
      <c r="D279" s="132">
        <f>D280+D281+D282+D283</f>
        <v>3500</v>
      </c>
      <c r="E279" s="151">
        <v>0</v>
      </c>
      <c r="F279" s="124"/>
    </row>
    <row r="280" spans="1:6" x14ac:dyDescent="0.25">
      <c r="A280" s="146" t="s">
        <v>253</v>
      </c>
      <c r="B280" s="131" t="s">
        <v>252</v>
      </c>
      <c r="C280" s="132">
        <v>0</v>
      </c>
      <c r="D280" s="132">
        <v>0</v>
      </c>
      <c r="E280" s="151">
        <v>0</v>
      </c>
      <c r="F280" s="124"/>
    </row>
    <row r="281" spans="1:6" x14ac:dyDescent="0.25">
      <c r="A281" s="146" t="s">
        <v>478</v>
      </c>
      <c r="B281" s="131" t="s">
        <v>477</v>
      </c>
      <c r="C281" s="132">
        <v>0</v>
      </c>
      <c r="D281" s="132">
        <v>0</v>
      </c>
      <c r="E281" s="151">
        <v>0</v>
      </c>
      <c r="F281" s="124"/>
    </row>
    <row r="282" spans="1:6" x14ac:dyDescent="0.25">
      <c r="A282" s="146" t="s">
        <v>481</v>
      </c>
      <c r="B282" s="131" t="s">
        <v>480</v>
      </c>
      <c r="C282" s="132">
        <v>3500</v>
      </c>
      <c r="D282" s="132">
        <v>3500</v>
      </c>
      <c r="E282" s="151">
        <v>0</v>
      </c>
      <c r="F282" s="124"/>
    </row>
    <row r="283" spans="1:6" ht="25.5" x14ac:dyDescent="0.25">
      <c r="A283" s="146" t="s">
        <v>484</v>
      </c>
      <c r="B283" s="131" t="s">
        <v>483</v>
      </c>
      <c r="C283" s="132">
        <v>0</v>
      </c>
      <c r="D283" s="132">
        <v>0</v>
      </c>
      <c r="E283" s="151">
        <v>0</v>
      </c>
      <c r="F283" s="124"/>
    </row>
    <row r="284" spans="1:6" x14ac:dyDescent="0.25">
      <c r="A284" s="146" t="s">
        <v>64</v>
      </c>
      <c r="B284" s="131" t="s">
        <v>592</v>
      </c>
      <c r="C284" s="132">
        <f>C285</f>
        <v>0</v>
      </c>
      <c r="D284" s="132">
        <f>D285</f>
        <v>0</v>
      </c>
      <c r="E284" s="151">
        <v>0</v>
      </c>
      <c r="F284" s="124"/>
    </row>
    <row r="285" spans="1:6" x14ac:dyDescent="0.25">
      <c r="A285" s="146" t="s">
        <v>593</v>
      </c>
      <c r="B285" s="131" t="s">
        <v>594</v>
      </c>
      <c r="C285" s="132">
        <v>0</v>
      </c>
      <c r="D285" s="132">
        <v>0</v>
      </c>
      <c r="E285" s="151">
        <v>0</v>
      </c>
      <c r="F285" s="124"/>
    </row>
    <row r="286" spans="1:6" ht="25.5" x14ac:dyDescent="0.25">
      <c r="A286" s="146" t="s">
        <v>520</v>
      </c>
      <c r="B286" s="131" t="s">
        <v>521</v>
      </c>
      <c r="C286" s="132">
        <f>C287</f>
        <v>0</v>
      </c>
      <c r="D286" s="132">
        <f>D287</f>
        <v>0</v>
      </c>
      <c r="E286" s="151">
        <v>0</v>
      </c>
      <c r="F286" s="124"/>
    </row>
    <row r="287" spans="1:6" ht="25.5" x14ac:dyDescent="0.25">
      <c r="A287" s="146" t="s">
        <v>528</v>
      </c>
      <c r="B287" s="131" t="s">
        <v>529</v>
      </c>
      <c r="C287" s="132">
        <v>0</v>
      </c>
      <c r="D287" s="132">
        <v>0</v>
      </c>
      <c r="E287" s="151">
        <v>0</v>
      </c>
      <c r="F287" s="124"/>
    </row>
    <row r="288" spans="1:6" x14ac:dyDescent="0.25">
      <c r="A288" s="150" t="s">
        <v>32</v>
      </c>
      <c r="B288" s="139" t="s">
        <v>486</v>
      </c>
      <c r="C288" s="143">
        <v>0</v>
      </c>
      <c r="D288" s="143">
        <v>0</v>
      </c>
      <c r="E288" s="141">
        <f>E289+E298+E300+E303</f>
        <v>26000</v>
      </c>
      <c r="F288" s="124"/>
    </row>
    <row r="289" spans="1:6" x14ac:dyDescent="0.25">
      <c r="A289" s="146" t="s">
        <v>98</v>
      </c>
      <c r="B289" s="131" t="s">
        <v>99</v>
      </c>
      <c r="C289" s="132">
        <v>0</v>
      </c>
      <c r="D289" s="132">
        <v>0</v>
      </c>
      <c r="E289" s="133">
        <f>E290+E291+E292+E293+E294+E295+E296+E297</f>
        <v>5907.5</v>
      </c>
      <c r="F289" s="124"/>
    </row>
    <row r="290" spans="1:6" x14ac:dyDescent="0.25">
      <c r="A290" s="146" t="s">
        <v>102</v>
      </c>
      <c r="B290" s="131" t="s">
        <v>103</v>
      </c>
      <c r="C290" s="132">
        <v>0</v>
      </c>
      <c r="D290" s="132">
        <v>0</v>
      </c>
      <c r="E290" s="151">
        <v>0</v>
      </c>
      <c r="F290" s="124"/>
    </row>
    <row r="291" spans="1:6" ht="25.5" x14ac:dyDescent="0.25">
      <c r="A291" s="146" t="s">
        <v>104</v>
      </c>
      <c r="B291" s="131" t="s">
        <v>105</v>
      </c>
      <c r="C291" s="132">
        <v>0</v>
      </c>
      <c r="D291" s="132">
        <v>0</v>
      </c>
      <c r="E291" s="151">
        <v>0</v>
      </c>
      <c r="F291" s="124"/>
    </row>
    <row r="292" spans="1:6" x14ac:dyDescent="0.25">
      <c r="A292" s="146" t="s">
        <v>112</v>
      </c>
      <c r="B292" s="131" t="s">
        <v>113</v>
      </c>
      <c r="C292" s="132">
        <v>0</v>
      </c>
      <c r="D292" s="132">
        <v>0</v>
      </c>
      <c r="E292" s="151">
        <v>0</v>
      </c>
      <c r="F292" s="124"/>
    </row>
    <row r="293" spans="1:6" x14ac:dyDescent="0.25">
      <c r="A293" s="146" t="s">
        <v>381</v>
      </c>
      <c r="B293" s="131" t="s">
        <v>382</v>
      </c>
      <c r="C293" s="132">
        <v>0</v>
      </c>
      <c r="D293" s="132">
        <v>0</v>
      </c>
      <c r="E293" s="151">
        <v>0</v>
      </c>
      <c r="F293" s="124"/>
    </row>
    <row r="294" spans="1:6" x14ac:dyDescent="0.25">
      <c r="A294" s="146" t="s">
        <v>114</v>
      </c>
      <c r="B294" s="131" t="s">
        <v>115</v>
      </c>
      <c r="C294" s="132">
        <v>0</v>
      </c>
      <c r="D294" s="132">
        <v>0</v>
      </c>
      <c r="E294" s="151">
        <v>0</v>
      </c>
      <c r="F294" s="124"/>
    </row>
    <row r="295" spans="1:6" ht="25.5" x14ac:dyDescent="0.25">
      <c r="A295" s="146" t="s">
        <v>116</v>
      </c>
      <c r="B295" s="131" t="s">
        <v>117</v>
      </c>
      <c r="C295" s="132">
        <v>0</v>
      </c>
      <c r="D295" s="132">
        <v>0</v>
      </c>
      <c r="E295" s="133">
        <v>82.5</v>
      </c>
      <c r="F295" s="124"/>
    </row>
    <row r="296" spans="1:6" x14ac:dyDescent="0.25">
      <c r="A296" s="146" t="s">
        <v>118</v>
      </c>
      <c r="B296" s="131" t="s">
        <v>572</v>
      </c>
      <c r="C296" s="132">
        <v>0</v>
      </c>
      <c r="D296" s="132">
        <v>0</v>
      </c>
      <c r="E296" s="133">
        <v>3825</v>
      </c>
      <c r="F296" s="124"/>
    </row>
    <row r="297" spans="1:6" x14ac:dyDescent="0.25">
      <c r="A297" s="146">
        <v>3232</v>
      </c>
      <c r="B297" s="131" t="s">
        <v>581</v>
      </c>
      <c r="C297" s="132">
        <v>0</v>
      </c>
      <c r="D297" s="132">
        <v>0</v>
      </c>
      <c r="E297" s="133">
        <v>2000</v>
      </c>
      <c r="F297" s="124"/>
    </row>
    <row r="298" spans="1:6" ht="25.5" x14ac:dyDescent="0.25">
      <c r="A298" s="146">
        <v>37</v>
      </c>
      <c r="B298" s="131" t="s">
        <v>204</v>
      </c>
      <c r="C298" s="132">
        <v>0</v>
      </c>
      <c r="D298" s="132">
        <v>0</v>
      </c>
      <c r="E298" s="133">
        <f>E299</f>
        <v>9000</v>
      </c>
      <c r="F298" s="124"/>
    </row>
    <row r="299" spans="1:6" x14ac:dyDescent="0.25">
      <c r="A299" s="146">
        <v>3721</v>
      </c>
      <c r="B299" s="131" t="s">
        <v>208</v>
      </c>
      <c r="C299" s="132">
        <v>0</v>
      </c>
      <c r="D299" s="132">
        <v>0</v>
      </c>
      <c r="E299" s="133">
        <v>9000</v>
      </c>
      <c r="F299" s="124"/>
    </row>
    <row r="300" spans="1:6" ht="25.5" x14ac:dyDescent="0.25">
      <c r="A300" s="146">
        <v>42</v>
      </c>
      <c r="B300" s="131" t="s">
        <v>234</v>
      </c>
      <c r="C300" s="132">
        <v>0</v>
      </c>
      <c r="D300" s="132">
        <v>0</v>
      </c>
      <c r="E300" s="133">
        <f>E301+E302</f>
        <v>9323.75</v>
      </c>
      <c r="F300" s="124"/>
    </row>
    <row r="301" spans="1:6" x14ac:dyDescent="0.25">
      <c r="A301" s="146">
        <v>4223</v>
      </c>
      <c r="B301" s="131" t="s">
        <v>439</v>
      </c>
      <c r="C301" s="132">
        <v>0</v>
      </c>
      <c r="D301" s="132">
        <v>0</v>
      </c>
      <c r="E301" s="133">
        <v>8500</v>
      </c>
      <c r="F301" s="124"/>
    </row>
    <row r="302" spans="1:6" x14ac:dyDescent="0.25">
      <c r="A302" s="146">
        <v>4227</v>
      </c>
      <c r="B302" s="131" t="s">
        <v>362</v>
      </c>
      <c r="C302" s="132">
        <v>0</v>
      </c>
      <c r="D302" s="132">
        <v>0</v>
      </c>
      <c r="E302" s="133">
        <v>823.75</v>
      </c>
      <c r="F302" s="124"/>
    </row>
    <row r="303" spans="1:6" ht="25.5" x14ac:dyDescent="0.25">
      <c r="A303" s="146">
        <v>45</v>
      </c>
      <c r="B303" s="131" t="s">
        <v>250</v>
      </c>
      <c r="C303" s="132">
        <v>0</v>
      </c>
      <c r="D303" s="132">
        <v>0</v>
      </c>
      <c r="E303" s="133">
        <f>E304</f>
        <v>1768.75</v>
      </c>
      <c r="F303" s="124"/>
    </row>
    <row r="304" spans="1:6" x14ac:dyDescent="0.25">
      <c r="A304" s="146">
        <v>4531</v>
      </c>
      <c r="B304" s="131" t="s">
        <v>605</v>
      </c>
      <c r="C304" s="132">
        <v>0</v>
      </c>
      <c r="D304" s="132">
        <v>0</v>
      </c>
      <c r="E304" s="133">
        <v>1768.75</v>
      </c>
      <c r="F304" s="124"/>
    </row>
    <row r="305" spans="1:6" x14ac:dyDescent="0.25">
      <c r="A305" s="150" t="s">
        <v>573</v>
      </c>
      <c r="B305" s="139" t="s">
        <v>574</v>
      </c>
      <c r="C305" s="140">
        <f>C313</f>
        <v>8340</v>
      </c>
      <c r="D305" s="140">
        <f>D313</f>
        <v>8340</v>
      </c>
      <c r="E305" s="141">
        <f>E306+E313</f>
        <v>47954.820000000007</v>
      </c>
      <c r="F305" s="141">
        <f t="shared" ref="F305:F316" si="12">+E305/C305*100</f>
        <v>574.99784172661884</v>
      </c>
    </row>
    <row r="306" spans="1:6" x14ac:dyDescent="0.25">
      <c r="A306" s="146" t="s">
        <v>83</v>
      </c>
      <c r="B306" s="131" t="s">
        <v>84</v>
      </c>
      <c r="C306" s="132">
        <v>0</v>
      </c>
      <c r="D306" s="132">
        <v>0</v>
      </c>
      <c r="E306" s="133">
        <f>E307+E308+E309+E310+E311+E312</f>
        <v>11269.7</v>
      </c>
      <c r="F306" s="124"/>
    </row>
    <row r="307" spans="1:6" x14ac:dyDescent="0.25">
      <c r="A307" s="146" t="s">
        <v>87</v>
      </c>
      <c r="B307" s="131" t="s">
        <v>88</v>
      </c>
      <c r="C307" s="137">
        <v>0</v>
      </c>
      <c r="D307" s="132">
        <v>0</v>
      </c>
      <c r="E307" s="133">
        <v>9407.1</v>
      </c>
      <c r="F307" s="124"/>
    </row>
    <row r="308" spans="1:6" x14ac:dyDescent="0.25">
      <c r="A308" s="146" t="s">
        <v>373</v>
      </c>
      <c r="B308" s="131" t="s">
        <v>374</v>
      </c>
      <c r="C308" s="132">
        <v>0</v>
      </c>
      <c r="D308" s="132">
        <v>0</v>
      </c>
      <c r="E308" s="151">
        <v>0</v>
      </c>
      <c r="F308" s="124"/>
    </row>
    <row r="309" spans="1:6" x14ac:dyDescent="0.25">
      <c r="A309" s="146" t="s">
        <v>89</v>
      </c>
      <c r="B309" s="131" t="s">
        <v>90</v>
      </c>
      <c r="C309" s="132">
        <v>0</v>
      </c>
      <c r="D309" s="132">
        <v>0</v>
      </c>
      <c r="E309" s="151">
        <v>0</v>
      </c>
      <c r="F309" s="124"/>
    </row>
    <row r="310" spans="1:6" x14ac:dyDescent="0.25">
      <c r="A310" s="146" t="s">
        <v>93</v>
      </c>
      <c r="B310" s="131" t="s">
        <v>92</v>
      </c>
      <c r="C310" s="132">
        <v>0</v>
      </c>
      <c r="D310" s="132">
        <v>0</v>
      </c>
      <c r="E310" s="151">
        <v>0</v>
      </c>
      <c r="F310" s="124"/>
    </row>
    <row r="311" spans="1:6" ht="25.5" x14ac:dyDescent="0.25">
      <c r="A311" s="146" t="s">
        <v>377</v>
      </c>
      <c r="B311" s="131" t="s">
        <v>575</v>
      </c>
      <c r="C311" s="132">
        <v>0</v>
      </c>
      <c r="D311" s="132">
        <v>0</v>
      </c>
      <c r="E311" s="151">
        <v>0</v>
      </c>
      <c r="F311" s="124"/>
    </row>
    <row r="312" spans="1:6" x14ac:dyDescent="0.25">
      <c r="A312" s="146" t="s">
        <v>96</v>
      </c>
      <c r="B312" s="131" t="s">
        <v>97</v>
      </c>
      <c r="C312" s="132">
        <v>0</v>
      </c>
      <c r="D312" s="132">
        <v>0</v>
      </c>
      <c r="E312" s="133">
        <v>1862.6</v>
      </c>
      <c r="F312" s="124"/>
    </row>
    <row r="313" spans="1:6" x14ac:dyDescent="0.25">
      <c r="A313" s="146" t="s">
        <v>98</v>
      </c>
      <c r="B313" s="131" t="s">
        <v>99</v>
      </c>
      <c r="C313" s="132">
        <f>C316</f>
        <v>8340</v>
      </c>
      <c r="D313" s="132">
        <v>8340</v>
      </c>
      <c r="E313" s="133">
        <f>E314+E316+E330+E335</f>
        <v>36685.120000000003</v>
      </c>
      <c r="F313" s="124">
        <f t="shared" si="12"/>
        <v>439.86954436450844</v>
      </c>
    </row>
    <row r="314" spans="1:6" x14ac:dyDescent="0.25">
      <c r="A314" s="146" t="s">
        <v>102</v>
      </c>
      <c r="B314" s="131" t="s">
        <v>103</v>
      </c>
      <c r="C314" s="132">
        <v>0</v>
      </c>
      <c r="D314" s="132">
        <v>0</v>
      </c>
      <c r="E314" s="133">
        <v>9662.49</v>
      </c>
      <c r="F314" s="124"/>
    </row>
    <row r="315" spans="1:6" ht="25.5" x14ac:dyDescent="0.25">
      <c r="A315" s="146" t="s">
        <v>104</v>
      </c>
      <c r="B315" s="131" t="s">
        <v>105</v>
      </c>
      <c r="C315" s="132">
        <v>0</v>
      </c>
      <c r="D315" s="132">
        <v>0</v>
      </c>
      <c r="E315" s="151">
        <v>0</v>
      </c>
      <c r="F315" s="124"/>
    </row>
    <row r="316" spans="1:6" x14ac:dyDescent="0.25">
      <c r="A316" s="146" t="s">
        <v>106</v>
      </c>
      <c r="B316" s="131" t="s">
        <v>107</v>
      </c>
      <c r="C316" s="132">
        <v>8340</v>
      </c>
      <c r="D316" s="132">
        <v>8340</v>
      </c>
      <c r="E316" s="133">
        <v>24859.5</v>
      </c>
      <c r="F316" s="124">
        <f t="shared" si="12"/>
        <v>298.07553956834533</v>
      </c>
    </row>
    <row r="317" spans="1:6" x14ac:dyDescent="0.25">
      <c r="A317" s="146" t="s">
        <v>108</v>
      </c>
      <c r="B317" s="131" t="s">
        <v>109</v>
      </c>
      <c r="C317" s="132">
        <v>0</v>
      </c>
      <c r="D317" s="132">
        <v>0</v>
      </c>
      <c r="E317" s="151">
        <v>0</v>
      </c>
      <c r="F317" s="124"/>
    </row>
    <row r="318" spans="1:6" x14ac:dyDescent="0.25">
      <c r="A318" s="146" t="s">
        <v>112</v>
      </c>
      <c r="B318" s="131" t="s">
        <v>113</v>
      </c>
      <c r="C318" s="132">
        <v>0</v>
      </c>
      <c r="D318" s="132">
        <v>0</v>
      </c>
      <c r="E318" s="151">
        <v>0</v>
      </c>
      <c r="F318" s="124"/>
    </row>
    <row r="319" spans="1:6" x14ac:dyDescent="0.25">
      <c r="A319" s="146" t="s">
        <v>381</v>
      </c>
      <c r="B319" s="131" t="s">
        <v>382</v>
      </c>
      <c r="C319" s="132">
        <v>0</v>
      </c>
      <c r="D319" s="132">
        <v>0</v>
      </c>
      <c r="E319" s="151">
        <v>0</v>
      </c>
      <c r="F319" s="124"/>
    </row>
    <row r="320" spans="1:6" x14ac:dyDescent="0.25">
      <c r="A320" s="146" t="s">
        <v>114</v>
      </c>
      <c r="B320" s="131" t="s">
        <v>115</v>
      </c>
      <c r="C320" s="132">
        <v>0</v>
      </c>
      <c r="D320" s="132">
        <v>0</v>
      </c>
      <c r="E320" s="151">
        <v>0</v>
      </c>
      <c r="F320" s="124"/>
    </row>
    <row r="321" spans="1:6" ht="25.5" x14ac:dyDescent="0.25">
      <c r="A321" s="146" t="s">
        <v>116</v>
      </c>
      <c r="B321" s="131" t="s">
        <v>117</v>
      </c>
      <c r="C321" s="132">
        <v>0</v>
      </c>
      <c r="D321" s="132">
        <v>0</v>
      </c>
      <c r="E321" s="151">
        <v>0</v>
      </c>
      <c r="F321" s="124"/>
    </row>
    <row r="322" spans="1:6" x14ac:dyDescent="0.25">
      <c r="A322" s="146" t="s">
        <v>118</v>
      </c>
      <c r="B322" s="131" t="s">
        <v>572</v>
      </c>
      <c r="C322" s="132">
        <v>0</v>
      </c>
      <c r="D322" s="132">
        <v>0</v>
      </c>
      <c r="E322" s="151">
        <v>0</v>
      </c>
      <c r="F322" s="124"/>
    </row>
    <row r="323" spans="1:6" x14ac:dyDescent="0.25">
      <c r="A323" s="146" t="s">
        <v>120</v>
      </c>
      <c r="B323" s="131" t="s">
        <v>121</v>
      </c>
      <c r="C323" s="132">
        <v>0</v>
      </c>
      <c r="D323" s="132">
        <v>0</v>
      </c>
      <c r="E323" s="151">
        <v>0</v>
      </c>
      <c r="F323" s="124"/>
    </row>
    <row r="324" spans="1:6" x14ac:dyDescent="0.25">
      <c r="A324" s="146" t="s">
        <v>124</v>
      </c>
      <c r="B324" s="131" t="s">
        <v>571</v>
      </c>
      <c r="C324" s="132">
        <v>0</v>
      </c>
      <c r="D324" s="132">
        <v>0</v>
      </c>
      <c r="E324" s="151">
        <v>0</v>
      </c>
      <c r="F324" s="124"/>
    </row>
    <row r="325" spans="1:6" x14ac:dyDescent="0.25">
      <c r="A325" s="146" t="s">
        <v>126</v>
      </c>
      <c r="B325" s="131" t="s">
        <v>581</v>
      </c>
      <c r="C325" s="132">
        <v>0</v>
      </c>
      <c r="D325" s="132">
        <v>0</v>
      </c>
      <c r="E325" s="151">
        <v>0</v>
      </c>
      <c r="F325" s="124"/>
    </row>
    <row r="326" spans="1:6" x14ac:dyDescent="0.25">
      <c r="A326" s="146" t="s">
        <v>128</v>
      </c>
      <c r="B326" s="131" t="s">
        <v>129</v>
      </c>
      <c r="C326" s="132">
        <v>0</v>
      </c>
      <c r="D326" s="132">
        <v>0</v>
      </c>
      <c r="E326" s="151">
        <v>0</v>
      </c>
      <c r="F326" s="124"/>
    </row>
    <row r="327" spans="1:6" x14ac:dyDescent="0.25">
      <c r="A327" s="146" t="s">
        <v>130</v>
      </c>
      <c r="B327" s="131" t="s">
        <v>131</v>
      </c>
      <c r="C327" s="132">
        <v>0</v>
      </c>
      <c r="D327" s="132">
        <v>0</v>
      </c>
      <c r="E327" s="151">
        <v>0</v>
      </c>
      <c r="F327" s="124"/>
    </row>
    <row r="328" spans="1:6" x14ac:dyDescent="0.25">
      <c r="A328" s="146" t="s">
        <v>132</v>
      </c>
      <c r="B328" s="131" t="s">
        <v>133</v>
      </c>
      <c r="C328" s="132">
        <v>0</v>
      </c>
      <c r="D328" s="132">
        <v>0</v>
      </c>
      <c r="E328" s="151">
        <v>0</v>
      </c>
      <c r="F328" s="124"/>
    </row>
    <row r="329" spans="1:6" x14ac:dyDescent="0.25">
      <c r="A329" s="146" t="s">
        <v>134</v>
      </c>
      <c r="B329" s="131" t="s">
        <v>135</v>
      </c>
      <c r="C329" s="132">
        <v>0</v>
      </c>
      <c r="D329" s="132">
        <v>0</v>
      </c>
      <c r="E329" s="151">
        <v>0</v>
      </c>
      <c r="F329" s="124"/>
    </row>
    <row r="330" spans="1:6" x14ac:dyDescent="0.25">
      <c r="A330" s="146" t="s">
        <v>136</v>
      </c>
      <c r="B330" s="131" t="s">
        <v>137</v>
      </c>
      <c r="C330" s="132">
        <v>0</v>
      </c>
      <c r="D330" s="132">
        <v>0</v>
      </c>
      <c r="E330" s="133">
        <v>1114.26</v>
      </c>
      <c r="F330" s="124"/>
    </row>
    <row r="331" spans="1:6" x14ac:dyDescent="0.25">
      <c r="A331" s="146" t="s">
        <v>138</v>
      </c>
      <c r="B331" s="131" t="s">
        <v>139</v>
      </c>
      <c r="C331" s="132">
        <v>0</v>
      </c>
      <c r="D331" s="132">
        <v>0</v>
      </c>
      <c r="E331" s="151">
        <v>0</v>
      </c>
      <c r="F331" s="124"/>
    </row>
    <row r="332" spans="1:6" x14ac:dyDescent="0.25">
      <c r="A332" s="146" t="s">
        <v>140</v>
      </c>
      <c r="B332" s="131" t="s">
        <v>141</v>
      </c>
      <c r="C332" s="132">
        <v>0</v>
      </c>
      <c r="D332" s="132">
        <v>0</v>
      </c>
      <c r="E332" s="151">
        <v>0</v>
      </c>
      <c r="F332" s="124"/>
    </row>
    <row r="333" spans="1:6" ht="25.5" x14ac:dyDescent="0.25">
      <c r="A333" s="146" t="s">
        <v>144</v>
      </c>
      <c r="B333" s="131" t="s">
        <v>143</v>
      </c>
      <c r="C333" s="132">
        <v>0</v>
      </c>
      <c r="D333" s="132">
        <v>0</v>
      </c>
      <c r="E333" s="151">
        <v>0</v>
      </c>
      <c r="F333" s="124"/>
    </row>
    <row r="334" spans="1:6" x14ac:dyDescent="0.25">
      <c r="A334" s="146" t="s">
        <v>149</v>
      </c>
      <c r="B334" s="131" t="s">
        <v>150</v>
      </c>
      <c r="C334" s="132">
        <v>0</v>
      </c>
      <c r="D334" s="132">
        <v>0</v>
      </c>
      <c r="E334" s="151">
        <v>0</v>
      </c>
      <c r="F334" s="124"/>
    </row>
    <row r="335" spans="1:6" x14ac:dyDescent="0.25">
      <c r="A335" s="146" t="s">
        <v>151</v>
      </c>
      <c r="B335" s="131" t="s">
        <v>152</v>
      </c>
      <c r="C335" s="132">
        <v>0</v>
      </c>
      <c r="D335" s="132">
        <v>0</v>
      </c>
      <c r="E335" s="133">
        <v>1048.8699999999999</v>
      </c>
      <c r="F335" s="124"/>
    </row>
    <row r="336" spans="1:6" x14ac:dyDescent="0.25">
      <c r="A336" s="146" t="s">
        <v>153</v>
      </c>
      <c r="B336" s="131" t="s">
        <v>154</v>
      </c>
      <c r="C336" s="132">
        <v>0</v>
      </c>
      <c r="D336" s="132">
        <v>0</v>
      </c>
      <c r="E336" s="151">
        <v>0</v>
      </c>
      <c r="F336" s="124"/>
    </row>
    <row r="337" spans="1:6" x14ac:dyDescent="0.25">
      <c r="A337" s="146" t="s">
        <v>155</v>
      </c>
      <c r="B337" s="131" t="s">
        <v>156</v>
      </c>
      <c r="C337" s="132">
        <v>0</v>
      </c>
      <c r="D337" s="132">
        <v>0</v>
      </c>
      <c r="E337" s="151">
        <v>0</v>
      </c>
      <c r="F337" s="124"/>
    </row>
    <row r="338" spans="1:6" x14ac:dyDescent="0.25">
      <c r="A338" s="146" t="s">
        <v>159</v>
      </c>
      <c r="B338" s="131" t="s">
        <v>146</v>
      </c>
      <c r="C338" s="132">
        <v>0</v>
      </c>
      <c r="D338" s="132">
        <v>0</v>
      </c>
      <c r="E338" s="151">
        <v>0</v>
      </c>
      <c r="F338" s="124"/>
    </row>
    <row r="339" spans="1:6" x14ac:dyDescent="0.25">
      <c r="A339" s="146" t="s">
        <v>160</v>
      </c>
      <c r="B339" s="131" t="s">
        <v>161</v>
      </c>
      <c r="C339" s="132">
        <v>0</v>
      </c>
      <c r="D339" s="132">
        <v>0</v>
      </c>
      <c r="E339" s="151">
        <v>0</v>
      </c>
      <c r="F339" s="124"/>
    </row>
    <row r="340" spans="1:6" x14ac:dyDescent="0.25">
      <c r="A340" s="146" t="s">
        <v>164</v>
      </c>
      <c r="B340" s="131" t="s">
        <v>165</v>
      </c>
      <c r="C340" s="132">
        <v>0</v>
      </c>
      <c r="D340" s="132">
        <v>0</v>
      </c>
      <c r="E340" s="151">
        <v>0</v>
      </c>
      <c r="F340" s="124"/>
    </row>
    <row r="341" spans="1:6" ht="25.5" x14ac:dyDescent="0.25">
      <c r="A341" s="146" t="s">
        <v>389</v>
      </c>
      <c r="B341" s="131" t="s">
        <v>390</v>
      </c>
      <c r="C341" s="132">
        <v>0</v>
      </c>
      <c r="D341" s="132">
        <v>0</v>
      </c>
      <c r="E341" s="151">
        <v>0</v>
      </c>
      <c r="F341" s="124"/>
    </row>
    <row r="342" spans="1:6" x14ac:dyDescent="0.25">
      <c r="A342" s="146" t="s">
        <v>391</v>
      </c>
      <c r="B342" s="131" t="s">
        <v>392</v>
      </c>
      <c r="C342" s="132">
        <v>0</v>
      </c>
      <c r="D342" s="132">
        <v>0</v>
      </c>
      <c r="E342" s="151">
        <v>0</v>
      </c>
      <c r="F342" s="124"/>
    </row>
    <row r="343" spans="1:6" x14ac:dyDescent="0.25">
      <c r="A343" s="150" t="s">
        <v>75</v>
      </c>
      <c r="B343" s="139" t="s">
        <v>76</v>
      </c>
      <c r="C343" s="143">
        <v>0</v>
      </c>
      <c r="D343" s="143">
        <v>0</v>
      </c>
      <c r="E343" s="141">
        <f>E349+E384</f>
        <v>127482.39</v>
      </c>
      <c r="F343" s="124"/>
    </row>
    <row r="344" spans="1:6" x14ac:dyDescent="0.25">
      <c r="A344" s="146" t="s">
        <v>83</v>
      </c>
      <c r="B344" s="131" t="s">
        <v>84</v>
      </c>
      <c r="C344" s="132">
        <v>0</v>
      </c>
      <c r="D344" s="132">
        <v>0</v>
      </c>
      <c r="E344" s="151">
        <f>E345+E346+E347+E348</f>
        <v>0</v>
      </c>
      <c r="F344" s="124"/>
    </row>
    <row r="345" spans="1:6" x14ac:dyDescent="0.25">
      <c r="A345" s="146" t="s">
        <v>87</v>
      </c>
      <c r="B345" s="131" t="s">
        <v>88</v>
      </c>
      <c r="C345" s="132">
        <v>0</v>
      </c>
      <c r="D345" s="132">
        <v>0</v>
      </c>
      <c r="E345" s="151">
        <v>0</v>
      </c>
      <c r="F345" s="124"/>
    </row>
    <row r="346" spans="1:6" x14ac:dyDescent="0.25">
      <c r="A346" s="146" t="s">
        <v>89</v>
      </c>
      <c r="B346" s="131" t="s">
        <v>90</v>
      </c>
      <c r="C346" s="132">
        <v>0</v>
      </c>
      <c r="D346" s="132">
        <v>0</v>
      </c>
      <c r="E346" s="151">
        <v>0</v>
      </c>
      <c r="F346" s="124"/>
    </row>
    <row r="347" spans="1:6" x14ac:dyDescent="0.25">
      <c r="A347" s="146" t="s">
        <v>93</v>
      </c>
      <c r="B347" s="131" t="s">
        <v>92</v>
      </c>
      <c r="C347" s="132">
        <v>0</v>
      </c>
      <c r="D347" s="132">
        <v>0</v>
      </c>
      <c r="E347" s="151">
        <v>0</v>
      </c>
      <c r="F347" s="124"/>
    </row>
    <row r="348" spans="1:6" x14ac:dyDescent="0.25">
      <c r="A348" s="146" t="s">
        <v>96</v>
      </c>
      <c r="B348" s="131" t="s">
        <v>97</v>
      </c>
      <c r="C348" s="132">
        <v>0</v>
      </c>
      <c r="D348" s="132">
        <v>0</v>
      </c>
      <c r="E348" s="151">
        <v>0</v>
      </c>
      <c r="F348" s="124"/>
    </row>
    <row r="349" spans="1:6" x14ac:dyDescent="0.25">
      <c r="A349" s="146" t="s">
        <v>98</v>
      </c>
      <c r="B349" s="131" t="s">
        <v>99</v>
      </c>
      <c r="C349" s="132">
        <v>0</v>
      </c>
      <c r="D349" s="132">
        <v>0</v>
      </c>
      <c r="E349" s="133">
        <f>E350+E352+E357+E361+E364+E366</f>
        <v>37482.39</v>
      </c>
      <c r="F349" s="124"/>
    </row>
    <row r="350" spans="1:6" x14ac:dyDescent="0.25">
      <c r="A350" s="146" t="s">
        <v>102</v>
      </c>
      <c r="B350" s="131" t="s">
        <v>103</v>
      </c>
      <c r="C350" s="132">
        <v>0</v>
      </c>
      <c r="D350" s="132">
        <v>0</v>
      </c>
      <c r="E350" s="133">
        <v>9636.76</v>
      </c>
      <c r="F350" s="124"/>
    </row>
    <row r="351" spans="1:6" ht="25.5" x14ac:dyDescent="0.25">
      <c r="A351" s="146" t="s">
        <v>104</v>
      </c>
      <c r="B351" s="131" t="s">
        <v>105</v>
      </c>
      <c r="C351" s="132">
        <v>0</v>
      </c>
      <c r="D351" s="132">
        <v>0</v>
      </c>
      <c r="E351" s="151">
        <v>0</v>
      </c>
      <c r="F351" s="124"/>
    </row>
    <row r="352" spans="1:6" x14ac:dyDescent="0.25">
      <c r="A352" s="146" t="s">
        <v>106</v>
      </c>
      <c r="B352" s="131" t="s">
        <v>107</v>
      </c>
      <c r="C352" s="132">
        <v>0</v>
      </c>
      <c r="D352" s="132">
        <v>0</v>
      </c>
      <c r="E352" s="133">
        <v>400</v>
      </c>
      <c r="F352" s="124"/>
    </row>
    <row r="353" spans="1:6" x14ac:dyDescent="0.25">
      <c r="A353" s="146" t="s">
        <v>108</v>
      </c>
      <c r="B353" s="131" t="s">
        <v>109</v>
      </c>
      <c r="C353" s="132">
        <v>0</v>
      </c>
      <c r="D353" s="132">
        <v>0</v>
      </c>
      <c r="E353" s="151">
        <v>0</v>
      </c>
      <c r="F353" s="124"/>
    </row>
    <row r="354" spans="1:6" x14ac:dyDescent="0.25">
      <c r="A354" s="146" t="s">
        <v>112</v>
      </c>
      <c r="B354" s="131" t="s">
        <v>113</v>
      </c>
      <c r="C354" s="132">
        <v>0</v>
      </c>
      <c r="D354" s="132">
        <v>0</v>
      </c>
      <c r="E354" s="151">
        <v>0</v>
      </c>
      <c r="F354" s="124"/>
    </row>
    <row r="355" spans="1:6" x14ac:dyDescent="0.25">
      <c r="A355" s="146" t="s">
        <v>381</v>
      </c>
      <c r="B355" s="131" t="s">
        <v>382</v>
      </c>
      <c r="C355" s="132">
        <v>0</v>
      </c>
      <c r="D355" s="132">
        <v>0</v>
      </c>
      <c r="E355" s="151">
        <v>0</v>
      </c>
      <c r="F355" s="124"/>
    </row>
    <row r="356" spans="1:6" x14ac:dyDescent="0.25">
      <c r="A356" s="146" t="s">
        <v>114</v>
      </c>
      <c r="B356" s="131" t="s">
        <v>115</v>
      </c>
      <c r="C356" s="132">
        <v>0</v>
      </c>
      <c r="D356" s="132">
        <v>0</v>
      </c>
      <c r="E356" s="151">
        <v>0</v>
      </c>
      <c r="F356" s="124"/>
    </row>
    <row r="357" spans="1:6" ht="25.5" x14ac:dyDescent="0.25">
      <c r="A357" s="146" t="s">
        <v>116</v>
      </c>
      <c r="B357" s="131" t="s">
        <v>117</v>
      </c>
      <c r="C357" s="132">
        <v>0</v>
      </c>
      <c r="D357" s="132">
        <v>0</v>
      </c>
      <c r="E357" s="133">
        <v>1893.55</v>
      </c>
      <c r="F357" s="124"/>
    </row>
    <row r="358" spans="1:6" x14ac:dyDescent="0.25">
      <c r="A358" s="146" t="s">
        <v>118</v>
      </c>
      <c r="B358" s="131" t="s">
        <v>572</v>
      </c>
      <c r="C358" s="132">
        <v>0</v>
      </c>
      <c r="D358" s="132">
        <v>0</v>
      </c>
      <c r="E358" s="151">
        <v>0</v>
      </c>
      <c r="F358" s="124"/>
    </row>
    <row r="359" spans="1:6" x14ac:dyDescent="0.25">
      <c r="A359" s="146" t="s">
        <v>120</v>
      </c>
      <c r="B359" s="131" t="s">
        <v>121</v>
      </c>
      <c r="C359" s="132">
        <v>0</v>
      </c>
      <c r="D359" s="132">
        <v>0</v>
      </c>
      <c r="E359" s="151">
        <v>0</v>
      </c>
      <c r="F359" s="124"/>
    </row>
    <row r="360" spans="1:6" x14ac:dyDescent="0.25">
      <c r="A360" s="146" t="s">
        <v>124</v>
      </c>
      <c r="B360" s="131" t="s">
        <v>571</v>
      </c>
      <c r="C360" s="132">
        <v>0</v>
      </c>
      <c r="D360" s="132">
        <v>0</v>
      </c>
      <c r="E360" s="151">
        <v>0</v>
      </c>
      <c r="F360" s="124"/>
    </row>
    <row r="361" spans="1:6" x14ac:dyDescent="0.25">
      <c r="A361" s="146" t="s">
        <v>126</v>
      </c>
      <c r="B361" s="131" t="s">
        <v>581</v>
      </c>
      <c r="C361" s="132">
        <v>0</v>
      </c>
      <c r="D361" s="132">
        <v>0</v>
      </c>
      <c r="E361" s="133">
        <v>3247.5</v>
      </c>
      <c r="F361" s="124"/>
    </row>
    <row r="362" spans="1:6" x14ac:dyDescent="0.25">
      <c r="A362" s="146" t="s">
        <v>128</v>
      </c>
      <c r="B362" s="131" t="s">
        <v>129</v>
      </c>
      <c r="C362" s="132">
        <v>0</v>
      </c>
      <c r="D362" s="132">
        <v>0</v>
      </c>
      <c r="E362" s="151">
        <v>0</v>
      </c>
      <c r="F362" s="124"/>
    </row>
    <row r="363" spans="1:6" x14ac:dyDescent="0.25">
      <c r="A363" s="146" t="s">
        <v>130</v>
      </c>
      <c r="B363" s="131" t="s">
        <v>131</v>
      </c>
      <c r="C363" s="132">
        <v>0</v>
      </c>
      <c r="D363" s="132">
        <v>0</v>
      </c>
      <c r="E363" s="151">
        <v>0</v>
      </c>
      <c r="F363" s="124"/>
    </row>
    <row r="364" spans="1:6" x14ac:dyDescent="0.25">
      <c r="A364" s="146" t="s">
        <v>132</v>
      </c>
      <c r="B364" s="131" t="s">
        <v>133</v>
      </c>
      <c r="C364" s="132">
        <v>0</v>
      </c>
      <c r="D364" s="132">
        <v>0</v>
      </c>
      <c r="E364" s="133">
        <v>20065</v>
      </c>
      <c r="F364" s="124"/>
    </row>
    <row r="365" spans="1:6" x14ac:dyDescent="0.25">
      <c r="A365" s="146" t="s">
        <v>134</v>
      </c>
      <c r="B365" s="131" t="s">
        <v>135</v>
      </c>
      <c r="C365" s="132">
        <v>0</v>
      </c>
      <c r="D365" s="132">
        <v>0</v>
      </c>
      <c r="E365" s="151">
        <v>0</v>
      </c>
      <c r="F365" s="124"/>
    </row>
    <row r="366" spans="1:6" x14ac:dyDescent="0.25">
      <c r="A366" s="146" t="s">
        <v>136</v>
      </c>
      <c r="B366" s="131" t="s">
        <v>137</v>
      </c>
      <c r="C366" s="132">
        <v>0</v>
      </c>
      <c r="D366" s="132">
        <v>0</v>
      </c>
      <c r="E366" s="133">
        <v>2239.58</v>
      </c>
      <c r="F366" s="124"/>
    </row>
    <row r="367" spans="1:6" x14ac:dyDescent="0.25">
      <c r="A367" s="146" t="s">
        <v>138</v>
      </c>
      <c r="B367" s="131" t="s">
        <v>139</v>
      </c>
      <c r="C367" s="132">
        <v>0</v>
      </c>
      <c r="D367" s="132">
        <v>0</v>
      </c>
      <c r="E367" s="132">
        <v>0</v>
      </c>
      <c r="F367" s="124"/>
    </row>
    <row r="368" spans="1:6" x14ac:dyDescent="0.25">
      <c r="A368" s="146" t="s">
        <v>140</v>
      </c>
      <c r="B368" s="131" t="s">
        <v>141</v>
      </c>
      <c r="C368" s="132">
        <v>0</v>
      </c>
      <c r="D368" s="132">
        <v>0</v>
      </c>
      <c r="E368" s="132">
        <v>0</v>
      </c>
      <c r="F368" s="124"/>
    </row>
    <row r="369" spans="1:6" ht="25.5" x14ac:dyDescent="0.25">
      <c r="A369" s="146" t="s">
        <v>144</v>
      </c>
      <c r="B369" s="131" t="s">
        <v>143</v>
      </c>
      <c r="C369" s="132">
        <v>0</v>
      </c>
      <c r="D369" s="132">
        <v>0</v>
      </c>
      <c r="E369" s="132">
        <v>0</v>
      </c>
      <c r="F369" s="124"/>
    </row>
    <row r="370" spans="1:6" x14ac:dyDescent="0.25">
      <c r="A370" s="146" t="s">
        <v>149</v>
      </c>
      <c r="B370" s="131" t="s">
        <v>150</v>
      </c>
      <c r="C370" s="132">
        <v>0</v>
      </c>
      <c r="D370" s="132">
        <v>0</v>
      </c>
      <c r="E370" s="132">
        <v>0</v>
      </c>
      <c r="F370" s="124"/>
    </row>
    <row r="371" spans="1:6" x14ac:dyDescent="0.25">
      <c r="A371" s="146" t="s">
        <v>151</v>
      </c>
      <c r="B371" s="131" t="s">
        <v>152</v>
      </c>
      <c r="C371" s="132">
        <v>0</v>
      </c>
      <c r="D371" s="132">
        <v>0</v>
      </c>
      <c r="E371" s="132">
        <v>0</v>
      </c>
      <c r="F371" s="124"/>
    </row>
    <row r="372" spans="1:6" x14ac:dyDescent="0.25">
      <c r="A372" s="146" t="s">
        <v>153</v>
      </c>
      <c r="B372" s="131" t="s">
        <v>154</v>
      </c>
      <c r="C372" s="132">
        <v>0</v>
      </c>
      <c r="D372" s="132">
        <v>0</v>
      </c>
      <c r="E372" s="132">
        <v>0</v>
      </c>
      <c r="F372" s="124"/>
    </row>
    <row r="373" spans="1:6" x14ac:dyDescent="0.25">
      <c r="A373" s="146" t="s">
        <v>155</v>
      </c>
      <c r="B373" s="131" t="s">
        <v>156</v>
      </c>
      <c r="C373" s="132">
        <v>0</v>
      </c>
      <c r="D373" s="132">
        <v>0</v>
      </c>
      <c r="E373" s="132">
        <v>0</v>
      </c>
      <c r="F373" s="124"/>
    </row>
    <row r="374" spans="1:6" x14ac:dyDescent="0.25">
      <c r="A374" s="146" t="s">
        <v>159</v>
      </c>
      <c r="B374" s="131" t="s">
        <v>146</v>
      </c>
      <c r="C374" s="132">
        <v>0</v>
      </c>
      <c r="D374" s="132">
        <v>0</v>
      </c>
      <c r="E374" s="132">
        <v>0</v>
      </c>
      <c r="F374" s="124"/>
    </row>
    <row r="375" spans="1:6" x14ac:dyDescent="0.25">
      <c r="A375" s="146" t="s">
        <v>160</v>
      </c>
      <c r="B375" s="131" t="s">
        <v>161</v>
      </c>
      <c r="C375" s="132">
        <v>0</v>
      </c>
      <c r="D375" s="132">
        <v>0</v>
      </c>
      <c r="E375" s="132">
        <v>0</v>
      </c>
      <c r="F375" s="124"/>
    </row>
    <row r="376" spans="1:6" x14ac:dyDescent="0.25">
      <c r="A376" s="146" t="s">
        <v>164</v>
      </c>
      <c r="B376" s="131" t="s">
        <v>165</v>
      </c>
      <c r="C376" s="132">
        <v>0</v>
      </c>
      <c r="D376" s="132">
        <v>0</v>
      </c>
      <c r="E376" s="132">
        <v>0</v>
      </c>
      <c r="F376" s="124"/>
    </row>
    <row r="377" spans="1:6" ht="25.5" x14ac:dyDescent="0.25">
      <c r="A377" s="146" t="s">
        <v>389</v>
      </c>
      <c r="B377" s="131" t="s">
        <v>390</v>
      </c>
      <c r="C377" s="132">
        <v>0</v>
      </c>
      <c r="D377" s="132">
        <v>0</v>
      </c>
      <c r="E377" s="132">
        <v>0</v>
      </c>
      <c r="F377" s="124"/>
    </row>
    <row r="378" spans="1:6" ht="25.5" x14ac:dyDescent="0.25">
      <c r="A378" s="146" t="s">
        <v>203</v>
      </c>
      <c r="B378" s="131" t="s">
        <v>204</v>
      </c>
      <c r="C378" s="132">
        <v>0</v>
      </c>
      <c r="D378" s="132">
        <v>0</v>
      </c>
      <c r="E378" s="132">
        <v>0</v>
      </c>
      <c r="F378" s="124"/>
    </row>
    <row r="379" spans="1:6" x14ac:dyDescent="0.25">
      <c r="A379" s="146" t="s">
        <v>207</v>
      </c>
      <c r="B379" s="131" t="s">
        <v>208</v>
      </c>
      <c r="C379" s="132">
        <v>0</v>
      </c>
      <c r="D379" s="132">
        <v>0</v>
      </c>
      <c r="E379" s="132">
        <v>0</v>
      </c>
      <c r="F379" s="124"/>
    </row>
    <row r="380" spans="1:6" ht="25.5" x14ac:dyDescent="0.25">
      <c r="A380" s="146" t="s">
        <v>209</v>
      </c>
      <c r="B380" s="131" t="s">
        <v>580</v>
      </c>
      <c r="C380" s="132">
        <v>0</v>
      </c>
      <c r="D380" s="132">
        <v>0</v>
      </c>
      <c r="E380" s="132">
        <v>0</v>
      </c>
      <c r="F380" s="124"/>
    </row>
    <row r="381" spans="1:6" x14ac:dyDescent="0.25">
      <c r="A381" s="146" t="s">
        <v>213</v>
      </c>
      <c r="B381" s="131" t="s">
        <v>214</v>
      </c>
      <c r="C381" s="132">
        <v>0</v>
      </c>
      <c r="D381" s="132">
        <v>0</v>
      </c>
      <c r="E381" s="132">
        <v>0</v>
      </c>
      <c r="F381" s="124"/>
    </row>
    <row r="382" spans="1:6" ht="25.5" x14ac:dyDescent="0.25">
      <c r="A382" s="146" t="s">
        <v>59</v>
      </c>
      <c r="B382" s="131" t="s">
        <v>228</v>
      </c>
      <c r="C382" s="132">
        <v>0</v>
      </c>
      <c r="D382" s="132">
        <v>0</v>
      </c>
      <c r="E382" s="132">
        <v>0</v>
      </c>
      <c r="F382" s="124"/>
    </row>
    <row r="383" spans="1:6" x14ac:dyDescent="0.25">
      <c r="A383" s="146" t="s">
        <v>430</v>
      </c>
      <c r="B383" s="131" t="s">
        <v>348</v>
      </c>
      <c r="C383" s="132">
        <v>0</v>
      </c>
      <c r="D383" s="132">
        <v>0</v>
      </c>
      <c r="E383" s="132">
        <v>0</v>
      </c>
      <c r="F383" s="124"/>
    </row>
    <row r="384" spans="1:6" ht="25.5" x14ac:dyDescent="0.25">
      <c r="A384" s="146" t="s">
        <v>233</v>
      </c>
      <c r="B384" s="131" t="s">
        <v>234</v>
      </c>
      <c r="C384" s="132">
        <v>0</v>
      </c>
      <c r="D384" s="132">
        <v>0</v>
      </c>
      <c r="E384" s="133">
        <f>E393</f>
        <v>90000</v>
      </c>
      <c r="F384" s="124"/>
    </row>
    <row r="385" spans="1:6" x14ac:dyDescent="0.25">
      <c r="A385" s="146" t="s">
        <v>433</v>
      </c>
      <c r="B385" s="131" t="s">
        <v>354</v>
      </c>
      <c r="C385" s="132">
        <v>0</v>
      </c>
      <c r="D385" s="132">
        <v>0</v>
      </c>
      <c r="E385" s="132">
        <v>0</v>
      </c>
      <c r="F385" s="124"/>
    </row>
    <row r="386" spans="1:6" x14ac:dyDescent="0.25">
      <c r="A386" s="146" t="s">
        <v>237</v>
      </c>
      <c r="B386" s="131" t="s">
        <v>238</v>
      </c>
      <c r="C386" s="132">
        <v>0</v>
      </c>
      <c r="D386" s="132">
        <v>0</v>
      </c>
      <c r="E386" s="132">
        <v>0</v>
      </c>
      <c r="F386" s="124"/>
    </row>
    <row r="387" spans="1:6" x14ac:dyDescent="0.25">
      <c r="A387" s="146" t="s">
        <v>241</v>
      </c>
      <c r="B387" s="131" t="s">
        <v>242</v>
      </c>
      <c r="C387" s="132">
        <v>0</v>
      </c>
      <c r="D387" s="132">
        <v>0</v>
      </c>
      <c r="E387" s="132">
        <v>0</v>
      </c>
      <c r="F387" s="124"/>
    </row>
    <row r="388" spans="1:6" x14ac:dyDescent="0.25">
      <c r="A388" s="146" t="s">
        <v>436</v>
      </c>
      <c r="B388" s="131" t="s">
        <v>437</v>
      </c>
      <c r="C388" s="132">
        <v>0</v>
      </c>
      <c r="D388" s="132">
        <v>0</v>
      </c>
      <c r="E388" s="132">
        <v>0</v>
      </c>
      <c r="F388" s="124"/>
    </row>
    <row r="389" spans="1:6" x14ac:dyDescent="0.25">
      <c r="A389" s="146" t="s">
        <v>243</v>
      </c>
      <c r="B389" s="131" t="s">
        <v>244</v>
      </c>
      <c r="C389" s="132">
        <v>0</v>
      </c>
      <c r="D389" s="132">
        <v>0</v>
      </c>
      <c r="E389" s="132">
        <v>0</v>
      </c>
      <c r="F389" s="124"/>
    </row>
    <row r="390" spans="1:6" x14ac:dyDescent="0.25">
      <c r="A390" s="146" t="s">
        <v>440</v>
      </c>
      <c r="B390" s="131" t="s">
        <v>576</v>
      </c>
      <c r="C390" s="132">
        <v>0</v>
      </c>
      <c r="D390" s="132">
        <v>0</v>
      </c>
      <c r="E390" s="132">
        <v>0</v>
      </c>
      <c r="F390" s="124"/>
    </row>
    <row r="391" spans="1:6" x14ac:dyDescent="0.25">
      <c r="A391" s="146" t="s">
        <v>442</v>
      </c>
      <c r="B391" s="131" t="s">
        <v>360</v>
      </c>
      <c r="C391" s="132">
        <v>0</v>
      </c>
      <c r="D391" s="132">
        <v>0</v>
      </c>
      <c r="E391" s="132">
        <v>0</v>
      </c>
      <c r="F391" s="124"/>
    </row>
    <row r="392" spans="1:6" x14ac:dyDescent="0.25">
      <c r="A392" s="146" t="s">
        <v>443</v>
      </c>
      <c r="B392" s="131" t="s">
        <v>362</v>
      </c>
      <c r="C392" s="132">
        <v>0</v>
      </c>
      <c r="D392" s="132">
        <v>0</v>
      </c>
      <c r="E392" s="132">
        <v>0</v>
      </c>
      <c r="F392" s="124"/>
    </row>
    <row r="393" spans="1:6" ht="25.5" x14ac:dyDescent="0.25">
      <c r="A393" s="146" t="s">
        <v>447</v>
      </c>
      <c r="B393" s="131" t="s">
        <v>368</v>
      </c>
      <c r="C393" s="132">
        <v>0</v>
      </c>
      <c r="D393" s="132">
        <v>0</v>
      </c>
      <c r="E393" s="133">
        <v>90000</v>
      </c>
      <c r="F393" s="124"/>
    </row>
    <row r="394" spans="1:6" x14ac:dyDescent="0.25">
      <c r="A394" s="146" t="s">
        <v>450</v>
      </c>
      <c r="B394" s="131" t="s">
        <v>451</v>
      </c>
      <c r="C394" s="132">
        <v>0</v>
      </c>
      <c r="D394" s="132">
        <v>0</v>
      </c>
      <c r="E394" s="132">
        <v>0</v>
      </c>
      <c r="F394" s="124"/>
    </row>
    <row r="395" spans="1:6" x14ac:dyDescent="0.25">
      <c r="A395" s="146" t="s">
        <v>247</v>
      </c>
      <c r="B395" s="131" t="s">
        <v>248</v>
      </c>
      <c r="C395" s="132">
        <v>0</v>
      </c>
      <c r="D395" s="132">
        <v>0</v>
      </c>
      <c r="E395" s="132">
        <v>0</v>
      </c>
      <c r="F395" s="124"/>
    </row>
    <row r="396" spans="1:6" ht="25.5" x14ac:dyDescent="0.25">
      <c r="A396" s="146" t="s">
        <v>60</v>
      </c>
      <c r="B396" s="131" t="s">
        <v>465</v>
      </c>
      <c r="C396" s="132">
        <v>0</v>
      </c>
      <c r="D396" s="132">
        <v>0</v>
      </c>
      <c r="E396" s="132">
        <v>0</v>
      </c>
      <c r="F396" s="124"/>
    </row>
    <row r="397" spans="1:6" ht="25.5" x14ac:dyDescent="0.25">
      <c r="A397" s="146" t="s">
        <v>468</v>
      </c>
      <c r="B397" s="131" t="s">
        <v>469</v>
      </c>
      <c r="C397" s="132">
        <v>0</v>
      </c>
      <c r="D397" s="132">
        <v>0</v>
      </c>
      <c r="E397" s="132">
        <v>0</v>
      </c>
      <c r="F397" s="124"/>
    </row>
    <row r="398" spans="1:6" ht="25.5" x14ac:dyDescent="0.25">
      <c r="A398" s="146" t="s">
        <v>249</v>
      </c>
      <c r="B398" s="131" t="s">
        <v>250</v>
      </c>
      <c r="C398" s="132">
        <v>0</v>
      </c>
      <c r="D398" s="132">
        <v>0</v>
      </c>
      <c r="E398" s="132">
        <v>0</v>
      </c>
      <c r="F398" s="124"/>
    </row>
    <row r="399" spans="1:6" x14ac:dyDescent="0.25">
      <c r="A399" s="146" t="s">
        <v>253</v>
      </c>
      <c r="B399" s="131" t="s">
        <v>252</v>
      </c>
      <c r="C399" s="132">
        <v>0</v>
      </c>
      <c r="D399" s="132">
        <v>0</v>
      </c>
      <c r="E399" s="132">
        <v>0</v>
      </c>
      <c r="F399" s="124"/>
    </row>
    <row r="400" spans="1:6" x14ac:dyDescent="0.25">
      <c r="A400" s="146" t="s">
        <v>478</v>
      </c>
      <c r="B400" s="131" t="s">
        <v>477</v>
      </c>
      <c r="C400" s="132">
        <v>0</v>
      </c>
      <c r="D400" s="132">
        <v>0</v>
      </c>
      <c r="E400" s="132">
        <v>0</v>
      </c>
      <c r="F400" s="124"/>
    </row>
    <row r="401" spans="1:6" ht="76.5" x14ac:dyDescent="0.25">
      <c r="A401" s="149" t="s">
        <v>595</v>
      </c>
      <c r="B401" s="130" t="s">
        <v>606</v>
      </c>
      <c r="C401" s="122">
        <f>C402</f>
        <v>225117</v>
      </c>
      <c r="D401" s="122">
        <f t="shared" ref="D401:E401" si="13">D402</f>
        <v>225117</v>
      </c>
      <c r="E401" s="122">
        <f t="shared" si="13"/>
        <v>70057.19</v>
      </c>
      <c r="F401" s="144">
        <f t="shared" ref="F401:F438" si="14">E401/D401</f>
        <v>0.31120346308808311</v>
      </c>
    </row>
    <row r="402" spans="1:6" x14ac:dyDescent="0.25">
      <c r="A402" s="150" t="s">
        <v>582</v>
      </c>
      <c r="B402" s="139" t="s">
        <v>583</v>
      </c>
      <c r="C402" s="141">
        <f>C403+C422+C424+C426+C428+C437</f>
        <v>225117</v>
      </c>
      <c r="D402" s="141">
        <f>D403+D422+D424+D426+D428+D437</f>
        <v>225117</v>
      </c>
      <c r="E402" s="141">
        <f>E403+E422+E424+E428+E437</f>
        <v>70057.19</v>
      </c>
      <c r="F402" s="141">
        <f t="shared" si="14"/>
        <v>0.31120346308808311</v>
      </c>
    </row>
    <row r="403" spans="1:6" x14ac:dyDescent="0.25">
      <c r="A403" s="146" t="s">
        <v>98</v>
      </c>
      <c r="B403" s="131" t="s">
        <v>99</v>
      </c>
      <c r="C403" s="133">
        <f>C404+C405+C406+C407+C408+C409+C410+C411+C412+C413+C414+C415+C416+C417+C418+C419+C420+C421</f>
        <v>70417</v>
      </c>
      <c r="D403" s="133">
        <f>D404+D405+D406+D407+D408+D409+D410+D411+D412+D413+D414+D415+D416+D417+D418+D419+D420+D421</f>
        <v>70417</v>
      </c>
      <c r="E403" s="133">
        <f>E404+E405+E406+E407+E409+E410+E411+E412+E413+E414+E415+E416+E418+E417+E419+E421+E420</f>
        <v>25371.9</v>
      </c>
      <c r="F403" s="124">
        <f t="shared" si="14"/>
        <v>0.36030930031100444</v>
      </c>
    </row>
    <row r="404" spans="1:6" x14ac:dyDescent="0.25">
      <c r="A404" s="146" t="s">
        <v>102</v>
      </c>
      <c r="B404" s="131" t="s">
        <v>103</v>
      </c>
      <c r="C404" s="133">
        <v>10000</v>
      </c>
      <c r="D404" s="133">
        <v>10000</v>
      </c>
      <c r="E404" s="133">
        <v>6041.16</v>
      </c>
      <c r="F404" s="124">
        <f t="shared" si="14"/>
        <v>0.60411599999999999</v>
      </c>
    </row>
    <row r="405" spans="1:6" x14ac:dyDescent="0.25">
      <c r="A405" s="146" t="s">
        <v>106</v>
      </c>
      <c r="B405" s="131" t="s">
        <v>107</v>
      </c>
      <c r="C405" s="133">
        <v>15690</v>
      </c>
      <c r="D405" s="133">
        <v>15690</v>
      </c>
      <c r="E405" s="133">
        <v>5015.68</v>
      </c>
      <c r="F405" s="124">
        <f t="shared" si="14"/>
        <v>0.31967367750159337</v>
      </c>
    </row>
    <row r="406" spans="1:6" x14ac:dyDescent="0.25">
      <c r="A406" s="146" t="s">
        <v>112</v>
      </c>
      <c r="B406" s="131" t="s">
        <v>113</v>
      </c>
      <c r="C406" s="133">
        <v>5000</v>
      </c>
      <c r="D406" s="133">
        <v>5000</v>
      </c>
      <c r="E406" s="132">
        <v>0</v>
      </c>
      <c r="F406" s="124"/>
    </row>
    <row r="407" spans="1:6" x14ac:dyDescent="0.25">
      <c r="A407" s="146" t="s">
        <v>381</v>
      </c>
      <c r="B407" s="131" t="s">
        <v>382</v>
      </c>
      <c r="C407" s="132">
        <v>0</v>
      </c>
      <c r="D407" s="132">
        <v>0</v>
      </c>
      <c r="E407" s="132">
        <v>0</v>
      </c>
      <c r="F407" s="124"/>
    </row>
    <row r="408" spans="1:6" x14ac:dyDescent="0.25">
      <c r="A408" s="146">
        <v>3223</v>
      </c>
      <c r="B408" s="131" t="s">
        <v>115</v>
      </c>
      <c r="C408" s="133">
        <v>4255</v>
      </c>
      <c r="D408" s="133">
        <v>4255</v>
      </c>
      <c r="E408" s="132">
        <v>0</v>
      </c>
      <c r="F408" s="124"/>
    </row>
    <row r="409" spans="1:6" ht="25.5" x14ac:dyDescent="0.25">
      <c r="A409" s="146" t="s">
        <v>116</v>
      </c>
      <c r="B409" s="131" t="s">
        <v>117</v>
      </c>
      <c r="C409" s="132">
        <v>0</v>
      </c>
      <c r="D409" s="132">
        <v>0</v>
      </c>
      <c r="E409" s="132">
        <v>0</v>
      </c>
      <c r="F409" s="124"/>
    </row>
    <row r="410" spans="1:6" x14ac:dyDescent="0.25">
      <c r="A410" s="146">
        <v>3225</v>
      </c>
      <c r="B410" s="131" t="s">
        <v>572</v>
      </c>
      <c r="C410" s="132">
        <v>0</v>
      </c>
      <c r="D410" s="132">
        <v>0</v>
      </c>
      <c r="E410" s="133">
        <v>281.25</v>
      </c>
      <c r="F410" s="124"/>
    </row>
    <row r="411" spans="1:6" x14ac:dyDescent="0.25">
      <c r="A411" s="146" t="s">
        <v>126</v>
      </c>
      <c r="B411" s="131" t="s">
        <v>581</v>
      </c>
      <c r="C411" s="133">
        <v>3300</v>
      </c>
      <c r="D411" s="133">
        <v>3300</v>
      </c>
      <c r="E411" s="132">
        <v>0</v>
      </c>
      <c r="F411" s="124"/>
    </row>
    <row r="412" spans="1:6" x14ac:dyDescent="0.25">
      <c r="A412" s="146" t="s">
        <v>128</v>
      </c>
      <c r="B412" s="131" t="s">
        <v>129</v>
      </c>
      <c r="C412" s="133">
        <v>1717</v>
      </c>
      <c r="D412" s="133">
        <v>1717</v>
      </c>
      <c r="E412" s="132">
        <v>0</v>
      </c>
      <c r="F412" s="124"/>
    </row>
    <row r="413" spans="1:6" x14ac:dyDescent="0.25">
      <c r="A413" s="146">
        <v>3235</v>
      </c>
      <c r="B413" s="131" t="s">
        <v>133</v>
      </c>
      <c r="C413" s="132">
        <v>0</v>
      </c>
      <c r="D413" s="132">
        <v>0</v>
      </c>
      <c r="E413" s="133">
        <v>10135.17</v>
      </c>
      <c r="F413" s="124"/>
    </row>
    <row r="414" spans="1:6" x14ac:dyDescent="0.25">
      <c r="A414" s="146">
        <v>3236</v>
      </c>
      <c r="B414" s="131" t="s">
        <v>135</v>
      </c>
      <c r="C414" s="133">
        <v>3200</v>
      </c>
      <c r="D414" s="133">
        <v>3200</v>
      </c>
      <c r="E414" s="133">
        <v>3532.5</v>
      </c>
      <c r="F414" s="124">
        <f t="shared" si="14"/>
        <v>1.1039062500000001</v>
      </c>
    </row>
    <row r="415" spans="1:6" x14ac:dyDescent="0.25">
      <c r="A415" s="146" t="s">
        <v>136</v>
      </c>
      <c r="B415" s="131" t="s">
        <v>137</v>
      </c>
      <c r="C415" s="133">
        <v>9055</v>
      </c>
      <c r="D415" s="133">
        <v>9055</v>
      </c>
      <c r="E415" s="132">
        <v>0</v>
      </c>
      <c r="F415" s="124"/>
    </row>
    <row r="416" spans="1:6" x14ac:dyDescent="0.25">
      <c r="A416" s="146" t="s">
        <v>138</v>
      </c>
      <c r="B416" s="131" t="s">
        <v>139</v>
      </c>
      <c r="C416" s="133">
        <v>4000</v>
      </c>
      <c r="D416" s="133">
        <v>4000</v>
      </c>
      <c r="E416" s="132">
        <v>0</v>
      </c>
      <c r="F416" s="124"/>
    </row>
    <row r="417" spans="1:6" x14ac:dyDescent="0.25">
      <c r="A417" s="146" t="s">
        <v>140</v>
      </c>
      <c r="B417" s="131" t="s">
        <v>141</v>
      </c>
      <c r="C417" s="133">
        <v>2200</v>
      </c>
      <c r="D417" s="133">
        <v>2200</v>
      </c>
      <c r="E417" s="132">
        <v>0</v>
      </c>
      <c r="F417" s="124"/>
    </row>
    <row r="418" spans="1:6" x14ac:dyDescent="0.25">
      <c r="A418" s="146" t="s">
        <v>151</v>
      </c>
      <c r="B418" s="131" t="s">
        <v>152</v>
      </c>
      <c r="C418" s="133">
        <v>3800</v>
      </c>
      <c r="D418" s="133">
        <v>3800</v>
      </c>
      <c r="E418" s="133">
        <v>366.14</v>
      </c>
      <c r="F418" s="124">
        <f t="shared" si="14"/>
        <v>9.635263157894737E-2</v>
      </c>
    </row>
    <row r="419" spans="1:6" x14ac:dyDescent="0.25">
      <c r="A419" s="146" t="s">
        <v>153</v>
      </c>
      <c r="B419" s="131" t="s">
        <v>154</v>
      </c>
      <c r="C419" s="132">
        <v>0</v>
      </c>
      <c r="D419" s="132">
        <v>0</v>
      </c>
      <c r="E419" s="132">
        <v>0</v>
      </c>
      <c r="F419" s="124"/>
    </row>
    <row r="420" spans="1:6" x14ac:dyDescent="0.25">
      <c r="A420" s="146" t="s">
        <v>155</v>
      </c>
      <c r="B420" s="131" t="s">
        <v>156</v>
      </c>
      <c r="C420" s="132">
        <v>0</v>
      </c>
      <c r="D420" s="132">
        <v>0</v>
      </c>
      <c r="E420" s="132">
        <v>0</v>
      </c>
      <c r="F420" s="124"/>
    </row>
    <row r="421" spans="1:6" x14ac:dyDescent="0.25">
      <c r="A421" s="146" t="s">
        <v>159</v>
      </c>
      <c r="B421" s="131" t="s">
        <v>146</v>
      </c>
      <c r="C421" s="133">
        <v>8200</v>
      </c>
      <c r="D421" s="133">
        <v>8200</v>
      </c>
      <c r="E421" s="132">
        <v>0</v>
      </c>
      <c r="F421" s="124"/>
    </row>
    <row r="422" spans="1:6" x14ac:dyDescent="0.25">
      <c r="A422" s="146">
        <v>34</v>
      </c>
      <c r="B422" s="131" t="s">
        <v>161</v>
      </c>
      <c r="C422" s="132">
        <v>0</v>
      </c>
      <c r="D422" s="132">
        <v>0</v>
      </c>
      <c r="E422" s="133">
        <f>E423</f>
        <v>145.75</v>
      </c>
      <c r="F422" s="124"/>
    </row>
    <row r="423" spans="1:6" ht="25.5" x14ac:dyDescent="0.25">
      <c r="A423" s="146">
        <v>3432</v>
      </c>
      <c r="B423" s="131" t="s">
        <v>390</v>
      </c>
      <c r="C423" s="132">
        <v>0</v>
      </c>
      <c r="D423" s="132">
        <v>0</v>
      </c>
      <c r="E423" s="133">
        <v>145.75</v>
      </c>
      <c r="F423" s="124"/>
    </row>
    <row r="424" spans="1:6" ht="25.5" x14ac:dyDescent="0.25">
      <c r="A424" s="146">
        <v>36</v>
      </c>
      <c r="B424" s="131" t="s">
        <v>176</v>
      </c>
      <c r="C424" s="132">
        <v>0</v>
      </c>
      <c r="D424" s="132">
        <v>0</v>
      </c>
      <c r="E424" s="132">
        <f>E425</f>
        <v>0</v>
      </c>
      <c r="F424" s="124"/>
    </row>
    <row r="425" spans="1:6" ht="38.25" x14ac:dyDescent="0.25">
      <c r="A425" s="146">
        <v>3693</v>
      </c>
      <c r="B425" s="131" t="s">
        <v>292</v>
      </c>
      <c r="C425" s="132">
        <v>0</v>
      </c>
      <c r="D425" s="132">
        <v>0</v>
      </c>
      <c r="E425" s="132">
        <v>0</v>
      </c>
      <c r="F425" s="124"/>
    </row>
    <row r="426" spans="1:6" ht="25.5" x14ac:dyDescent="0.25">
      <c r="A426" s="146">
        <v>41</v>
      </c>
      <c r="B426" s="131" t="s">
        <v>228</v>
      </c>
      <c r="C426" s="133">
        <f>C427</f>
        <v>15000</v>
      </c>
      <c r="D426" s="133">
        <f>D427</f>
        <v>15000</v>
      </c>
      <c r="E426" s="132">
        <v>0</v>
      </c>
      <c r="F426" s="124"/>
    </row>
    <row r="427" spans="1:6" x14ac:dyDescent="0.25">
      <c r="A427" s="146">
        <v>4123</v>
      </c>
      <c r="B427" s="131" t="s">
        <v>232</v>
      </c>
      <c r="C427" s="133">
        <v>15000</v>
      </c>
      <c r="D427" s="133">
        <v>15000</v>
      </c>
      <c r="E427" s="132">
        <v>0</v>
      </c>
      <c r="F427" s="124"/>
    </row>
    <row r="428" spans="1:6" ht="25.5" x14ac:dyDescent="0.25">
      <c r="A428" s="146" t="s">
        <v>233</v>
      </c>
      <c r="B428" s="131" t="s">
        <v>234</v>
      </c>
      <c r="C428" s="133">
        <f>C429+C430+C431+C432+C433+C434+C435+C436</f>
        <v>132200</v>
      </c>
      <c r="D428" s="133">
        <f>D429+D430+D431+D432+D433+D434+D435+D436</f>
        <v>132200</v>
      </c>
      <c r="E428" s="133">
        <f>E429+E430+E431+E432+E433+E434+E435+E436</f>
        <v>35384.159999999996</v>
      </c>
      <c r="F428" s="124">
        <f t="shared" si="14"/>
        <v>0.26765627836611194</v>
      </c>
    </row>
    <row r="429" spans="1:6" x14ac:dyDescent="0.25">
      <c r="A429" s="146" t="s">
        <v>241</v>
      </c>
      <c r="B429" s="131" t="s">
        <v>242</v>
      </c>
      <c r="C429" s="133">
        <v>25000</v>
      </c>
      <c r="D429" s="133">
        <v>25000</v>
      </c>
      <c r="E429" s="133">
        <f>17037.08-1223.89</f>
        <v>15813.190000000002</v>
      </c>
      <c r="F429" s="124">
        <f t="shared" si="14"/>
        <v>0.63252760000000008</v>
      </c>
    </row>
    <row r="430" spans="1:6" x14ac:dyDescent="0.25">
      <c r="A430" s="146" t="s">
        <v>436</v>
      </c>
      <c r="B430" s="131" t="s">
        <v>437</v>
      </c>
      <c r="C430" s="133">
        <v>10200</v>
      </c>
      <c r="D430" s="133">
        <v>10200</v>
      </c>
      <c r="E430" s="133">
        <v>17407.23</v>
      </c>
      <c r="F430" s="124">
        <f t="shared" si="14"/>
        <v>1.7065911764705881</v>
      </c>
    </row>
    <row r="431" spans="1:6" x14ac:dyDescent="0.25">
      <c r="A431" s="146" t="s">
        <v>438</v>
      </c>
      <c r="B431" s="131" t="s">
        <v>439</v>
      </c>
      <c r="C431" s="132">
        <v>0</v>
      </c>
      <c r="D431" s="132">
        <v>0</v>
      </c>
      <c r="E431" s="132">
        <v>0</v>
      </c>
      <c r="F431" s="124"/>
    </row>
    <row r="432" spans="1:6" x14ac:dyDescent="0.25">
      <c r="A432" s="146" t="s">
        <v>243</v>
      </c>
      <c r="B432" s="131" t="s">
        <v>244</v>
      </c>
      <c r="C432" s="132">
        <v>0</v>
      </c>
      <c r="D432" s="132">
        <v>0</v>
      </c>
      <c r="E432" s="132">
        <v>0</v>
      </c>
      <c r="F432" s="124"/>
    </row>
    <row r="433" spans="1:6" x14ac:dyDescent="0.25">
      <c r="A433" s="146" t="s">
        <v>440</v>
      </c>
      <c r="B433" s="131" t="s">
        <v>576</v>
      </c>
      <c r="C433" s="133">
        <v>40000</v>
      </c>
      <c r="D433" s="133">
        <v>40000</v>
      </c>
      <c r="E433" s="133">
        <v>2163.7399999999998</v>
      </c>
      <c r="F433" s="124">
        <f t="shared" si="14"/>
        <v>5.4093499999999996E-2</v>
      </c>
    </row>
    <row r="434" spans="1:6" x14ac:dyDescent="0.25">
      <c r="A434" s="146">
        <v>4227</v>
      </c>
      <c r="B434" s="131" t="s">
        <v>362</v>
      </c>
      <c r="C434" s="133">
        <v>38000</v>
      </c>
      <c r="D434" s="133">
        <v>38000</v>
      </c>
      <c r="E434" s="132">
        <v>0</v>
      </c>
      <c r="F434" s="124"/>
    </row>
    <row r="435" spans="1:6" x14ac:dyDescent="0.25">
      <c r="A435" s="146" t="s">
        <v>450</v>
      </c>
      <c r="B435" s="131" t="s">
        <v>451</v>
      </c>
      <c r="C435" s="132">
        <v>0</v>
      </c>
      <c r="D435" s="132">
        <v>0</v>
      </c>
      <c r="E435" s="132">
        <v>0</v>
      </c>
      <c r="F435" s="124"/>
    </row>
    <row r="436" spans="1:6" x14ac:dyDescent="0.25">
      <c r="A436" s="146" t="s">
        <v>247</v>
      </c>
      <c r="B436" s="131" t="s">
        <v>248</v>
      </c>
      <c r="C436" s="133">
        <v>19000</v>
      </c>
      <c r="D436" s="133">
        <v>19000</v>
      </c>
      <c r="E436" s="132">
        <v>0</v>
      </c>
      <c r="F436" s="124"/>
    </row>
    <row r="437" spans="1:6" ht="25.5" x14ac:dyDescent="0.25">
      <c r="A437" s="146">
        <v>45</v>
      </c>
      <c r="B437" s="131" t="s">
        <v>250</v>
      </c>
      <c r="C437" s="133">
        <f>C438</f>
        <v>7500</v>
      </c>
      <c r="D437" s="133">
        <f>D438</f>
        <v>7500</v>
      </c>
      <c r="E437" s="133">
        <f>E438</f>
        <v>9155.3799999999992</v>
      </c>
      <c r="F437" s="124">
        <f t="shared" si="14"/>
        <v>1.2207173333333332</v>
      </c>
    </row>
    <row r="438" spans="1:6" x14ac:dyDescent="0.25">
      <c r="A438" s="146">
        <v>4531</v>
      </c>
      <c r="B438" s="131" t="s">
        <v>605</v>
      </c>
      <c r="C438" s="133">
        <v>7500</v>
      </c>
      <c r="D438" s="133">
        <v>7500</v>
      </c>
      <c r="E438" s="133">
        <v>9155.3799999999992</v>
      </c>
      <c r="F438" s="124">
        <f t="shared" si="14"/>
        <v>1.2207173333333332</v>
      </c>
    </row>
    <row r="439" spans="1:6" ht="51" x14ac:dyDescent="0.25">
      <c r="A439" s="149" t="s">
        <v>596</v>
      </c>
      <c r="B439" s="130" t="s">
        <v>604</v>
      </c>
      <c r="C439" s="122">
        <f t="shared" ref="C439:E439" si="15">C440</f>
        <v>11500</v>
      </c>
      <c r="D439" s="122">
        <f t="shared" si="15"/>
        <v>11500</v>
      </c>
      <c r="E439" s="122">
        <f t="shared" si="15"/>
        <v>8448.1400000000012</v>
      </c>
      <c r="F439" s="144">
        <f>E439/D439</f>
        <v>0.73462086956521755</v>
      </c>
    </row>
    <row r="440" spans="1:6" x14ac:dyDescent="0.25">
      <c r="A440" s="148" t="s">
        <v>582</v>
      </c>
      <c r="B440" s="139" t="s">
        <v>583</v>
      </c>
      <c r="C440" s="141">
        <f>C441+C452+C454+C456+C458</f>
        <v>11500</v>
      </c>
      <c r="D440" s="141">
        <f>D441+D452+D454+D456+D458</f>
        <v>11500</v>
      </c>
      <c r="E440" s="141">
        <f>E441+E452+E454+E456+E458</f>
        <v>8448.1400000000012</v>
      </c>
      <c r="F440" s="141">
        <f t="shared" ref="F440:F459" si="16">E440/D440</f>
        <v>0.73462086956521755</v>
      </c>
    </row>
    <row r="441" spans="1:6" x14ac:dyDescent="0.25">
      <c r="A441" s="146" t="s">
        <v>98</v>
      </c>
      <c r="B441" s="131" t="s">
        <v>99</v>
      </c>
      <c r="C441" s="133">
        <f>C442+C443+C444+C445+C446+C447+C448+C449+C450+C451</f>
        <v>5750</v>
      </c>
      <c r="D441" s="133">
        <f>D442+D443+D444+D445+D446+D447+D448+D449+D450+D451</f>
        <v>5750</v>
      </c>
      <c r="E441" s="133">
        <f>E442+E443+E444+E445+E446+E448+E449+E450+E451</f>
        <v>4565.1900000000005</v>
      </c>
      <c r="F441" s="124">
        <f t="shared" si="16"/>
        <v>0.7939460869565218</v>
      </c>
    </row>
    <row r="442" spans="1:6" x14ac:dyDescent="0.25">
      <c r="A442" s="146" t="s">
        <v>102</v>
      </c>
      <c r="B442" s="131" t="s">
        <v>103</v>
      </c>
      <c r="C442" s="133">
        <v>1500</v>
      </c>
      <c r="D442" s="133">
        <v>1500</v>
      </c>
      <c r="E442" s="132">
        <v>0</v>
      </c>
      <c r="F442" s="124"/>
    </row>
    <row r="443" spans="1:6" ht="25.5" x14ac:dyDescent="0.25">
      <c r="A443" s="146" t="s">
        <v>104</v>
      </c>
      <c r="B443" s="131" t="s">
        <v>105</v>
      </c>
      <c r="C443" s="132">
        <v>0</v>
      </c>
      <c r="D443" s="132">
        <v>0</v>
      </c>
      <c r="E443" s="132">
        <v>0</v>
      </c>
      <c r="F443" s="124"/>
    </row>
    <row r="444" spans="1:6" x14ac:dyDescent="0.25">
      <c r="A444" s="146" t="s">
        <v>106</v>
      </c>
      <c r="B444" s="131" t="s">
        <v>107</v>
      </c>
      <c r="C444" s="132">
        <v>0</v>
      </c>
      <c r="D444" s="132">
        <v>0</v>
      </c>
      <c r="E444" s="132">
        <v>0</v>
      </c>
      <c r="F444" s="124"/>
    </row>
    <row r="445" spans="1:6" x14ac:dyDescent="0.25">
      <c r="A445" s="146">
        <v>3221</v>
      </c>
      <c r="B445" s="131" t="s">
        <v>113</v>
      </c>
      <c r="C445" s="132">
        <v>0</v>
      </c>
      <c r="D445" s="132">
        <v>0</v>
      </c>
      <c r="E445" s="133">
        <v>2929.06</v>
      </c>
      <c r="F445" s="124"/>
    </row>
    <row r="446" spans="1:6" x14ac:dyDescent="0.25">
      <c r="A446" s="146">
        <v>3222</v>
      </c>
      <c r="B446" s="131" t="s">
        <v>382</v>
      </c>
      <c r="C446" s="132">
        <v>0</v>
      </c>
      <c r="D446" s="132">
        <v>0</v>
      </c>
      <c r="E446" s="133">
        <v>1636.13</v>
      </c>
      <c r="F446" s="124"/>
    </row>
    <row r="447" spans="1:6" x14ac:dyDescent="0.25">
      <c r="A447" s="146">
        <v>3225</v>
      </c>
      <c r="B447" s="131" t="s">
        <v>572</v>
      </c>
      <c r="C447" s="133">
        <v>1250</v>
      </c>
      <c r="D447" s="133">
        <v>1250</v>
      </c>
      <c r="E447" s="132">
        <v>0</v>
      </c>
      <c r="F447" s="124"/>
    </row>
    <row r="448" spans="1:6" x14ac:dyDescent="0.25">
      <c r="A448" s="146" t="s">
        <v>128</v>
      </c>
      <c r="B448" s="131" t="s">
        <v>129</v>
      </c>
      <c r="C448" s="132">
        <v>0</v>
      </c>
      <c r="D448" s="132">
        <v>0</v>
      </c>
      <c r="E448" s="132">
        <v>0</v>
      </c>
      <c r="F448" s="124"/>
    </row>
    <row r="449" spans="1:6" x14ac:dyDescent="0.25">
      <c r="A449" s="146" t="s">
        <v>132</v>
      </c>
      <c r="B449" s="131" t="s">
        <v>133</v>
      </c>
      <c r="C449" s="132">
        <v>0</v>
      </c>
      <c r="D449" s="132">
        <v>0</v>
      </c>
      <c r="E449" s="132">
        <v>0</v>
      </c>
      <c r="F449" s="124"/>
    </row>
    <row r="450" spans="1:6" x14ac:dyDescent="0.25">
      <c r="A450" s="146" t="s">
        <v>136</v>
      </c>
      <c r="B450" s="131" t="s">
        <v>137</v>
      </c>
      <c r="C450" s="133">
        <v>3000</v>
      </c>
      <c r="D450" s="133">
        <v>3000</v>
      </c>
      <c r="E450" s="132">
        <v>0</v>
      </c>
      <c r="F450" s="124"/>
    </row>
    <row r="451" spans="1:6" x14ac:dyDescent="0.25">
      <c r="A451" s="146" t="s">
        <v>140</v>
      </c>
      <c r="B451" s="131" t="s">
        <v>141</v>
      </c>
      <c r="C451" s="132">
        <v>0</v>
      </c>
      <c r="D451" s="132">
        <v>0</v>
      </c>
      <c r="E451" s="132">
        <v>0</v>
      </c>
      <c r="F451" s="124"/>
    </row>
    <row r="452" spans="1:6" x14ac:dyDescent="0.25">
      <c r="A452" s="146" t="s">
        <v>166</v>
      </c>
      <c r="B452" s="131" t="s">
        <v>167</v>
      </c>
      <c r="C452" s="132">
        <v>0</v>
      </c>
      <c r="D452" s="132">
        <v>0</v>
      </c>
      <c r="E452" s="132">
        <f>E453</f>
        <v>0</v>
      </c>
      <c r="F452" s="124"/>
    </row>
    <row r="453" spans="1:6" ht="25.5" x14ac:dyDescent="0.25">
      <c r="A453" s="146" t="s">
        <v>174</v>
      </c>
      <c r="B453" s="131" t="s">
        <v>173</v>
      </c>
      <c r="C453" s="132">
        <v>0</v>
      </c>
      <c r="D453" s="132">
        <v>0</v>
      </c>
      <c r="E453" s="132">
        <v>0</v>
      </c>
      <c r="F453" s="124"/>
    </row>
    <row r="454" spans="1:6" ht="25.5" x14ac:dyDescent="0.25">
      <c r="A454" s="146" t="s">
        <v>175</v>
      </c>
      <c r="B454" s="131" t="s">
        <v>176</v>
      </c>
      <c r="C454" s="133">
        <f>C455</f>
        <v>2000</v>
      </c>
      <c r="D454" s="133">
        <f>D455</f>
        <v>2000</v>
      </c>
      <c r="E454" s="133">
        <f>E455</f>
        <v>2000</v>
      </c>
      <c r="F454" s="124">
        <f t="shared" si="16"/>
        <v>1</v>
      </c>
    </row>
    <row r="455" spans="1:6" ht="38.25" x14ac:dyDescent="0.25">
      <c r="A455" s="146" t="s">
        <v>405</v>
      </c>
      <c r="B455" s="131" t="s">
        <v>292</v>
      </c>
      <c r="C455" s="133">
        <v>2000</v>
      </c>
      <c r="D455" s="133">
        <v>2000</v>
      </c>
      <c r="E455" s="133">
        <v>2000</v>
      </c>
      <c r="F455" s="124">
        <f t="shared" si="16"/>
        <v>1</v>
      </c>
    </row>
    <row r="456" spans="1:6" ht="25.5" x14ac:dyDescent="0.25">
      <c r="A456" s="146" t="s">
        <v>209</v>
      </c>
      <c r="B456" s="131" t="s">
        <v>580</v>
      </c>
      <c r="C456" s="132">
        <v>0</v>
      </c>
      <c r="D456" s="132">
        <v>0</v>
      </c>
      <c r="E456" s="132">
        <v>0</v>
      </c>
      <c r="F456" s="124"/>
    </row>
    <row r="457" spans="1:6" x14ac:dyDescent="0.25">
      <c r="A457" s="146" t="s">
        <v>215</v>
      </c>
      <c r="B457" s="131" t="s">
        <v>216</v>
      </c>
      <c r="C457" s="132">
        <v>0</v>
      </c>
      <c r="D457" s="132">
        <v>0</v>
      </c>
      <c r="E457" s="132">
        <v>0</v>
      </c>
      <c r="F457" s="124"/>
    </row>
    <row r="458" spans="1:6" ht="25.5" x14ac:dyDescent="0.25">
      <c r="A458" s="146" t="s">
        <v>233</v>
      </c>
      <c r="B458" s="131" t="s">
        <v>234</v>
      </c>
      <c r="C458" s="133">
        <f>C459+C461</f>
        <v>3750</v>
      </c>
      <c r="D458" s="133">
        <f>D459+D461</f>
        <v>3750</v>
      </c>
      <c r="E458" s="133">
        <f>E459+E460+E462</f>
        <v>1882.95</v>
      </c>
      <c r="F458" s="124">
        <f t="shared" si="16"/>
        <v>0.50212000000000001</v>
      </c>
    </row>
    <row r="459" spans="1:6" x14ac:dyDescent="0.25">
      <c r="A459" s="146">
        <v>4221</v>
      </c>
      <c r="B459" s="131" t="s">
        <v>242</v>
      </c>
      <c r="C459" s="133">
        <v>2500</v>
      </c>
      <c r="D459" s="133">
        <v>2500</v>
      </c>
      <c r="E459" s="133">
        <v>1223.8900000000001</v>
      </c>
      <c r="F459" s="124">
        <f t="shared" si="16"/>
        <v>0.48955600000000005</v>
      </c>
    </row>
    <row r="460" spans="1:6" x14ac:dyDescent="0.25">
      <c r="A460" s="146" t="s">
        <v>243</v>
      </c>
      <c r="B460" s="131" t="s">
        <v>244</v>
      </c>
      <c r="C460" s="132">
        <v>0</v>
      </c>
      <c r="D460" s="132">
        <v>0</v>
      </c>
      <c r="E460" s="132">
        <v>0</v>
      </c>
      <c r="F460" s="124"/>
    </row>
    <row r="461" spans="1:6" x14ac:dyDescent="0.25">
      <c r="A461" s="146">
        <v>4225</v>
      </c>
      <c r="B461" s="131" t="s">
        <v>441</v>
      </c>
      <c r="C461" s="133">
        <v>1250</v>
      </c>
      <c r="D461" s="133">
        <v>1250</v>
      </c>
      <c r="E461" s="132">
        <v>0</v>
      </c>
      <c r="F461" s="124"/>
    </row>
    <row r="462" spans="1:6" x14ac:dyDescent="0.25">
      <c r="A462" s="146">
        <v>4227</v>
      </c>
      <c r="B462" s="131" t="s">
        <v>362</v>
      </c>
      <c r="C462" s="132">
        <v>0</v>
      </c>
      <c r="D462" s="132">
        <v>0</v>
      </c>
      <c r="E462" s="133">
        <v>659.06</v>
      </c>
      <c r="F462" s="124"/>
    </row>
    <row r="463" spans="1:6" x14ac:dyDescent="0.25">
      <c r="A463" s="38"/>
      <c r="B463" s="38"/>
      <c r="C463" s="38"/>
      <c r="D463" s="38"/>
    </row>
    <row r="464" spans="1:6" x14ac:dyDescent="0.25">
      <c r="A464" s="38"/>
      <c r="B464" s="38"/>
      <c r="C464" s="38"/>
      <c r="D464" s="38"/>
    </row>
    <row r="465" spans="1:4" x14ac:dyDescent="0.25">
      <c r="A465" s="38"/>
      <c r="B465" s="38"/>
      <c r="C465" s="38"/>
      <c r="D465" s="38"/>
    </row>
    <row r="466" spans="1:4" x14ac:dyDescent="0.25">
      <c r="A466" s="38"/>
      <c r="B466" s="38"/>
      <c r="C466" s="38"/>
      <c r="D466" s="38"/>
    </row>
    <row r="467" spans="1:4" x14ac:dyDescent="0.25">
      <c r="A467" s="38"/>
      <c r="B467" s="38"/>
      <c r="C467" s="38"/>
      <c r="D467" s="38"/>
    </row>
    <row r="468" spans="1:4" x14ac:dyDescent="0.25">
      <c r="A468" s="38"/>
      <c r="B468" s="38"/>
      <c r="C468" s="38"/>
      <c r="D468" s="38"/>
    </row>
    <row r="469" spans="1:4" x14ac:dyDescent="0.25">
      <c r="A469" s="38"/>
      <c r="B469" s="38"/>
      <c r="C469" s="38"/>
      <c r="D469" s="38"/>
    </row>
    <row r="470" spans="1:4" x14ac:dyDescent="0.25">
      <c r="A470" s="38"/>
      <c r="B470" s="38"/>
      <c r="C470" s="38"/>
      <c r="D470" s="38"/>
    </row>
    <row r="471" spans="1:4" x14ac:dyDescent="0.25">
      <c r="A471" s="38"/>
      <c r="B471" s="38"/>
      <c r="C471" s="38"/>
      <c r="D471" s="38"/>
    </row>
    <row r="472" spans="1:4" x14ac:dyDescent="0.25">
      <c r="A472" s="38"/>
      <c r="B472" s="38"/>
      <c r="C472" s="38"/>
      <c r="D472" s="38"/>
    </row>
    <row r="473" spans="1:4" x14ac:dyDescent="0.25">
      <c r="A473" s="38"/>
      <c r="B473" s="38"/>
      <c r="C473" s="38"/>
      <c r="D473" s="38"/>
    </row>
    <row r="474" spans="1:4" x14ac:dyDescent="0.25">
      <c r="A474" s="38"/>
      <c r="B474" s="38"/>
      <c r="C474" s="38"/>
      <c r="D474" s="38"/>
    </row>
    <row r="475" spans="1:4" x14ac:dyDescent="0.25">
      <c r="A475" s="38"/>
      <c r="B475" s="38"/>
      <c r="C475" s="38"/>
      <c r="D475" s="38"/>
    </row>
    <row r="476" spans="1:4" x14ac:dyDescent="0.25">
      <c r="A476" s="38"/>
      <c r="B476" s="38"/>
      <c r="C476" s="38"/>
      <c r="D476" s="38"/>
    </row>
    <row r="477" spans="1:4" x14ac:dyDescent="0.25">
      <c r="A477" s="38"/>
      <c r="B477" s="38"/>
      <c r="C477" s="38"/>
      <c r="D477" s="38"/>
    </row>
    <row r="478" spans="1:4" x14ac:dyDescent="0.25">
      <c r="A478" s="38"/>
      <c r="B478" s="38"/>
      <c r="C478" s="38"/>
      <c r="D478" s="38"/>
    </row>
    <row r="479" spans="1:4" x14ac:dyDescent="0.25">
      <c r="A479" s="38"/>
      <c r="B479" s="38"/>
      <c r="C479" s="38"/>
      <c r="D479" s="38"/>
    </row>
    <row r="480" spans="1:4" x14ac:dyDescent="0.25">
      <c r="A480" s="38"/>
      <c r="B480" s="38"/>
      <c r="C480" s="38"/>
      <c r="D480" s="38"/>
    </row>
    <row r="481" spans="1:4" x14ac:dyDescent="0.25">
      <c r="A481" s="38"/>
      <c r="B481" s="38"/>
      <c r="C481" s="38"/>
      <c r="D481" s="38"/>
    </row>
    <row r="482" spans="1:4" x14ac:dyDescent="0.25">
      <c r="A482" s="38"/>
      <c r="B482" s="38"/>
      <c r="C482" s="38"/>
      <c r="D482" s="38"/>
    </row>
    <row r="483" spans="1:4" x14ac:dyDescent="0.25">
      <c r="A483" s="38"/>
      <c r="B483" s="38"/>
      <c r="C483" s="38"/>
      <c r="D483" s="38"/>
    </row>
    <row r="484" spans="1:4" x14ac:dyDescent="0.25">
      <c r="A484" s="38"/>
      <c r="B484" s="38"/>
      <c r="C484" s="38"/>
      <c r="D484" s="38"/>
    </row>
    <row r="485" spans="1:4" x14ac:dyDescent="0.25">
      <c r="A485" s="38"/>
      <c r="B485" s="38"/>
      <c r="C485" s="38"/>
      <c r="D485" s="38"/>
    </row>
    <row r="486" spans="1:4" x14ac:dyDescent="0.25">
      <c r="A486" s="38"/>
      <c r="B486" s="38"/>
      <c r="C486" s="38"/>
      <c r="D486" s="38"/>
    </row>
    <row r="487" spans="1:4" x14ac:dyDescent="0.25">
      <c r="A487" s="38"/>
      <c r="B487" s="38"/>
      <c r="C487" s="38"/>
      <c r="D487" s="38"/>
    </row>
    <row r="488" spans="1:4" x14ac:dyDescent="0.25">
      <c r="A488" s="38"/>
      <c r="B488" s="38"/>
      <c r="C488" s="38"/>
      <c r="D488" s="38"/>
    </row>
    <row r="489" spans="1:4" x14ac:dyDescent="0.25">
      <c r="A489" s="38"/>
      <c r="B489" s="38"/>
      <c r="C489" s="38"/>
      <c r="D489" s="38"/>
    </row>
    <row r="490" spans="1:4" x14ac:dyDescent="0.25">
      <c r="A490" s="38"/>
      <c r="B490" s="38"/>
      <c r="C490" s="38"/>
      <c r="D490" s="38"/>
    </row>
    <row r="491" spans="1:4" x14ac:dyDescent="0.25">
      <c r="A491" s="38"/>
      <c r="B491" s="38"/>
      <c r="C491" s="38"/>
      <c r="D491" s="38"/>
    </row>
    <row r="492" spans="1:4" x14ac:dyDescent="0.25">
      <c r="A492" s="38"/>
      <c r="B492" s="38"/>
      <c r="C492" s="38"/>
      <c r="D492" s="38"/>
    </row>
    <row r="493" spans="1:4" x14ac:dyDescent="0.25">
      <c r="A493" s="38"/>
      <c r="B493" s="38"/>
      <c r="C493" s="38"/>
      <c r="D493" s="38"/>
    </row>
    <row r="494" spans="1:4" x14ac:dyDescent="0.25">
      <c r="A494" s="38"/>
      <c r="B494" s="38"/>
      <c r="C494" s="38"/>
      <c r="D494" s="38"/>
    </row>
    <row r="495" spans="1:4" x14ac:dyDescent="0.25">
      <c r="A495" s="38"/>
      <c r="B495" s="38"/>
      <c r="C495" s="38"/>
      <c r="D495" s="38"/>
    </row>
    <row r="496" spans="1:4" x14ac:dyDescent="0.25">
      <c r="A496" s="38"/>
      <c r="B496" s="38"/>
      <c r="C496" s="38"/>
      <c r="D496" s="38"/>
    </row>
    <row r="497" spans="1:4" x14ac:dyDescent="0.25">
      <c r="A497" s="38"/>
      <c r="B497" s="38"/>
      <c r="C497" s="38"/>
      <c r="D497" s="38"/>
    </row>
    <row r="498" spans="1:4" x14ac:dyDescent="0.25">
      <c r="A498" s="38"/>
      <c r="B498" s="38"/>
      <c r="C498" s="38"/>
      <c r="D498" s="38"/>
    </row>
    <row r="499" spans="1:4" x14ac:dyDescent="0.25">
      <c r="A499" s="38"/>
      <c r="B499" s="38"/>
      <c r="C499" s="38"/>
      <c r="D499" s="38"/>
    </row>
    <row r="500" spans="1:4" x14ac:dyDescent="0.25">
      <c r="A500" s="38"/>
      <c r="B500" s="38"/>
      <c r="C500" s="38"/>
      <c r="D500" s="38"/>
    </row>
    <row r="501" spans="1:4" x14ac:dyDescent="0.25">
      <c r="A501" s="38"/>
      <c r="B501" s="38"/>
      <c r="C501" s="38"/>
      <c r="D501" s="38"/>
    </row>
    <row r="502" spans="1:4" x14ac:dyDescent="0.25">
      <c r="A502" s="38"/>
      <c r="B502" s="38"/>
      <c r="C502" s="38"/>
      <c r="D502" s="38"/>
    </row>
    <row r="503" spans="1:4" x14ac:dyDescent="0.25">
      <c r="A503" s="38"/>
      <c r="B503" s="38"/>
      <c r="C503" s="38"/>
      <c r="D503" s="38"/>
    </row>
    <row r="504" spans="1:4" x14ac:dyDescent="0.25">
      <c r="A504" s="38"/>
      <c r="B504" s="38"/>
      <c r="C504" s="38"/>
      <c r="D504" s="38"/>
    </row>
    <row r="505" spans="1:4" x14ac:dyDescent="0.25">
      <c r="A505" s="38"/>
      <c r="B505" s="38"/>
      <c r="C505" s="38"/>
      <c r="D505" s="38"/>
    </row>
    <row r="506" spans="1:4" x14ac:dyDescent="0.25">
      <c r="A506" s="38"/>
      <c r="B506" s="38"/>
      <c r="C506" s="38"/>
      <c r="D506" s="38"/>
    </row>
    <row r="507" spans="1:4" x14ac:dyDescent="0.25">
      <c r="A507" s="38"/>
      <c r="B507" s="38"/>
      <c r="C507" s="38"/>
      <c r="D507" s="38"/>
    </row>
    <row r="508" spans="1:4" x14ac:dyDescent="0.25">
      <c r="A508" s="38"/>
      <c r="B508" s="38"/>
      <c r="C508" s="38"/>
      <c r="D508" s="38"/>
    </row>
    <row r="509" spans="1:4" x14ac:dyDescent="0.25">
      <c r="A509" s="38"/>
      <c r="B509" s="38"/>
      <c r="C509" s="38"/>
      <c r="D509" s="38"/>
    </row>
    <row r="510" spans="1:4" x14ac:dyDescent="0.25">
      <c r="A510" s="38"/>
      <c r="B510" s="38"/>
      <c r="C510" s="38"/>
      <c r="D510" s="38"/>
    </row>
    <row r="511" spans="1:4" x14ac:dyDescent="0.25">
      <c r="A511" s="38"/>
      <c r="B511" s="38"/>
      <c r="C511" s="38"/>
      <c r="D511" s="38"/>
    </row>
    <row r="512" spans="1:4" x14ac:dyDescent="0.25">
      <c r="A512" s="38"/>
      <c r="B512" s="38"/>
      <c r="C512" s="38"/>
      <c r="D512" s="38"/>
    </row>
    <row r="513" spans="1:4" x14ac:dyDescent="0.25">
      <c r="A513" s="38"/>
      <c r="B513" s="38"/>
      <c r="C513" s="38"/>
      <c r="D513" s="38"/>
    </row>
    <row r="514" spans="1:4" x14ac:dyDescent="0.25">
      <c r="A514" s="38"/>
      <c r="B514" s="38"/>
      <c r="C514" s="38"/>
      <c r="D514" s="38"/>
    </row>
    <row r="515" spans="1:4" x14ac:dyDescent="0.25">
      <c r="A515" s="38"/>
      <c r="B515" s="38"/>
      <c r="C515" s="38"/>
      <c r="D515" s="38"/>
    </row>
    <row r="516" spans="1:4" x14ac:dyDescent="0.25">
      <c r="A516" s="38"/>
      <c r="B516" s="38"/>
      <c r="C516" s="38"/>
      <c r="D516" s="38"/>
    </row>
    <row r="517" spans="1:4" x14ac:dyDescent="0.25">
      <c r="A517" s="38"/>
      <c r="B517" s="38"/>
      <c r="C517" s="38"/>
      <c r="D517" s="38"/>
    </row>
    <row r="518" spans="1:4" x14ac:dyDescent="0.25">
      <c r="A518" s="38"/>
      <c r="B518" s="38"/>
      <c r="C518" s="38"/>
      <c r="D518" s="38"/>
    </row>
    <row r="519" spans="1:4" x14ac:dyDescent="0.25">
      <c r="A519" s="38"/>
      <c r="B519" s="38"/>
      <c r="C519" s="38"/>
      <c r="D519" s="38"/>
    </row>
    <row r="520" spans="1:4" x14ac:dyDescent="0.25">
      <c r="A520" s="38"/>
      <c r="B520" s="38"/>
      <c r="C520" s="38"/>
      <c r="D520" s="38"/>
    </row>
    <row r="521" spans="1:4" x14ac:dyDescent="0.25">
      <c r="A521" s="38"/>
      <c r="B521" s="38"/>
      <c r="C521" s="38"/>
      <c r="D521" s="38"/>
    </row>
    <row r="522" spans="1:4" x14ac:dyDescent="0.25">
      <c r="A522" s="38"/>
      <c r="B522" s="38"/>
      <c r="C522" s="38"/>
      <c r="D522" s="38"/>
    </row>
    <row r="523" spans="1:4" x14ac:dyDescent="0.25">
      <c r="A523" s="38"/>
      <c r="B523" s="38"/>
      <c r="C523" s="38"/>
      <c r="D523" s="38"/>
    </row>
    <row r="524" spans="1:4" x14ac:dyDescent="0.25">
      <c r="A524" s="38"/>
      <c r="B524" s="38"/>
      <c r="C524" s="38"/>
      <c r="D524" s="38"/>
    </row>
    <row r="525" spans="1:4" x14ac:dyDescent="0.25">
      <c r="A525" s="38"/>
      <c r="B525" s="38"/>
      <c r="C525" s="38"/>
      <c r="D525" s="38"/>
    </row>
    <row r="526" spans="1:4" x14ac:dyDescent="0.25">
      <c r="A526" s="38"/>
      <c r="B526" s="38"/>
      <c r="C526" s="38"/>
      <c r="D526" s="38"/>
    </row>
    <row r="527" spans="1:4" x14ac:dyDescent="0.25">
      <c r="A527" s="38"/>
      <c r="B527" s="38"/>
      <c r="C527" s="38"/>
      <c r="D527" s="38"/>
    </row>
    <row r="528" spans="1:4" x14ac:dyDescent="0.25">
      <c r="A528" s="38"/>
      <c r="B528" s="38"/>
      <c r="C528" s="38"/>
      <c r="D528" s="38"/>
    </row>
    <row r="529" spans="1:4" x14ac:dyDescent="0.25">
      <c r="A529" s="38"/>
      <c r="B529" s="38"/>
      <c r="C529" s="38"/>
      <c r="D529" s="38"/>
    </row>
    <row r="530" spans="1:4" x14ac:dyDescent="0.25">
      <c r="A530" s="38"/>
      <c r="B530" s="38"/>
      <c r="C530" s="38"/>
      <c r="D530" s="38"/>
    </row>
    <row r="531" spans="1:4" x14ac:dyDescent="0.25">
      <c r="A531" s="38"/>
      <c r="B531" s="38"/>
      <c r="C531" s="38"/>
      <c r="D531" s="38"/>
    </row>
    <row r="532" spans="1:4" x14ac:dyDescent="0.25">
      <c r="A532" s="38"/>
      <c r="B532" s="38"/>
      <c r="C532" s="38"/>
      <c r="D532" s="38"/>
    </row>
    <row r="533" spans="1:4" x14ac:dyDescent="0.25">
      <c r="A533" s="38"/>
      <c r="B533" s="38"/>
      <c r="C533" s="38"/>
      <c r="D533" s="38"/>
    </row>
    <row r="534" spans="1:4" x14ac:dyDescent="0.25">
      <c r="A534" s="38"/>
      <c r="B534" s="38"/>
      <c r="C534" s="38"/>
      <c r="D534" s="38"/>
    </row>
    <row r="535" spans="1:4" x14ac:dyDescent="0.25">
      <c r="A535" s="38"/>
      <c r="B535" s="38"/>
      <c r="C535" s="38"/>
      <c r="D535" s="38"/>
    </row>
    <row r="536" spans="1:4" x14ac:dyDescent="0.25">
      <c r="A536" s="38"/>
      <c r="B536" s="38"/>
      <c r="C536" s="38"/>
      <c r="D536" s="38"/>
    </row>
    <row r="537" spans="1:4" x14ac:dyDescent="0.25">
      <c r="A537" s="38"/>
      <c r="B537" s="38"/>
      <c r="C537" s="38"/>
      <c r="D537" s="38"/>
    </row>
    <row r="538" spans="1:4" x14ac:dyDescent="0.25">
      <c r="A538" s="38"/>
      <c r="B538" s="38"/>
      <c r="C538" s="38"/>
      <c r="D538" s="38"/>
    </row>
    <row r="539" spans="1:4" x14ac:dyDescent="0.25">
      <c r="A539" s="38"/>
      <c r="B539" s="38"/>
      <c r="C539" s="38"/>
      <c r="D539" s="38"/>
    </row>
    <row r="540" spans="1:4" x14ac:dyDescent="0.25">
      <c r="A540" s="38"/>
      <c r="B540" s="38"/>
      <c r="C540" s="38"/>
      <c r="D540" s="38"/>
    </row>
    <row r="541" spans="1:4" x14ac:dyDescent="0.25">
      <c r="A541" s="38"/>
      <c r="B541" s="38"/>
      <c r="C541" s="38"/>
      <c r="D541" s="38"/>
    </row>
    <row r="542" spans="1:4" x14ac:dyDescent="0.25">
      <c r="A542" s="38"/>
      <c r="B542" s="38"/>
      <c r="C542" s="38"/>
      <c r="D542" s="38"/>
    </row>
    <row r="543" spans="1:4" x14ac:dyDescent="0.25">
      <c r="A543" s="38"/>
      <c r="B543" s="38"/>
      <c r="C543" s="38"/>
      <c r="D543" s="38"/>
    </row>
    <row r="544" spans="1:4" x14ac:dyDescent="0.25">
      <c r="A544" s="38"/>
      <c r="B544" s="38"/>
      <c r="C544" s="38"/>
      <c r="D544" s="38"/>
    </row>
    <row r="545" spans="1:4" x14ac:dyDescent="0.25">
      <c r="A545" s="38"/>
      <c r="B545" s="38"/>
      <c r="C545" s="38"/>
      <c r="D545" s="38"/>
    </row>
    <row r="546" spans="1:4" x14ac:dyDescent="0.25">
      <c r="A546" s="38"/>
      <c r="B546" s="38"/>
      <c r="C546" s="38"/>
      <c r="D546" s="38"/>
    </row>
    <row r="547" spans="1:4" x14ac:dyDescent="0.25">
      <c r="A547" s="38"/>
      <c r="B547" s="38"/>
      <c r="C547" s="38"/>
      <c r="D547" s="38"/>
    </row>
    <row r="548" spans="1:4" x14ac:dyDescent="0.25">
      <c r="A548" s="38"/>
      <c r="B548" s="38"/>
      <c r="C548" s="38"/>
      <c r="D548" s="38"/>
    </row>
    <row r="549" spans="1:4" x14ac:dyDescent="0.25">
      <c r="A549" s="38"/>
      <c r="B549" s="38"/>
      <c r="C549" s="38"/>
      <c r="D549" s="38"/>
    </row>
    <row r="550" spans="1:4" x14ac:dyDescent="0.25">
      <c r="A550" s="38"/>
      <c r="B550" s="38"/>
      <c r="C550" s="38"/>
      <c r="D550" s="38"/>
    </row>
    <row r="551" spans="1:4" x14ac:dyDescent="0.25">
      <c r="A551" s="38"/>
      <c r="B551" s="38"/>
      <c r="C551" s="38"/>
      <c r="D551" s="38"/>
    </row>
    <row r="552" spans="1:4" x14ac:dyDescent="0.25">
      <c r="A552" s="38"/>
      <c r="B552" s="38"/>
      <c r="C552" s="38"/>
      <c r="D552" s="38"/>
    </row>
    <row r="553" spans="1:4" x14ac:dyDescent="0.25">
      <c r="A553" s="38"/>
      <c r="B553" s="38"/>
      <c r="C553" s="38"/>
      <c r="D553" s="38"/>
    </row>
    <row r="554" spans="1:4" x14ac:dyDescent="0.25">
      <c r="A554" s="38"/>
      <c r="B554" s="38"/>
      <c r="C554" s="38"/>
      <c r="D554" s="38"/>
    </row>
    <row r="555" spans="1:4" x14ac:dyDescent="0.25">
      <c r="A555" s="38"/>
      <c r="B555" s="38"/>
      <c r="C555" s="38"/>
      <c r="D555" s="38"/>
    </row>
    <row r="556" spans="1:4" x14ac:dyDescent="0.25">
      <c r="A556" s="38"/>
      <c r="B556" s="38"/>
      <c r="C556" s="38"/>
      <c r="D556" s="38"/>
    </row>
    <row r="557" spans="1:4" x14ac:dyDescent="0.25">
      <c r="A557" s="38"/>
      <c r="B557" s="38"/>
      <c r="C557" s="38"/>
      <c r="D557" s="38"/>
    </row>
    <row r="558" spans="1:4" x14ac:dyDescent="0.25">
      <c r="A558" s="38"/>
      <c r="B558" s="38"/>
      <c r="C558" s="38"/>
      <c r="D558" s="38"/>
    </row>
    <row r="559" spans="1:4" x14ac:dyDescent="0.25">
      <c r="A559" s="38"/>
      <c r="B559" s="38"/>
      <c r="C559" s="38"/>
      <c r="D559" s="38"/>
    </row>
    <row r="560" spans="1:4" x14ac:dyDescent="0.25">
      <c r="A560" s="38"/>
      <c r="B560" s="38"/>
      <c r="C560" s="38"/>
      <c r="D560" s="38"/>
    </row>
    <row r="561" spans="1:4" x14ac:dyDescent="0.25">
      <c r="A561" s="38"/>
      <c r="B561" s="38"/>
      <c r="C561" s="38"/>
      <c r="D561" s="38"/>
    </row>
    <row r="562" spans="1:4" x14ac:dyDescent="0.25">
      <c r="A562" s="38"/>
      <c r="B562" s="38"/>
      <c r="C562" s="38"/>
      <c r="D562" s="38"/>
    </row>
    <row r="563" spans="1:4" x14ac:dyDescent="0.25">
      <c r="A563" s="38"/>
      <c r="B563" s="38"/>
      <c r="C563" s="38"/>
      <c r="D563" s="38"/>
    </row>
    <row r="564" spans="1:4" x14ac:dyDescent="0.25">
      <c r="A564" s="38"/>
      <c r="B564" s="38"/>
      <c r="C564" s="38"/>
      <c r="D564" s="38"/>
    </row>
    <row r="565" spans="1:4" x14ac:dyDescent="0.25">
      <c r="A565" s="38"/>
      <c r="B565" s="38"/>
      <c r="C565" s="38"/>
      <c r="D565" s="38"/>
    </row>
    <row r="566" spans="1:4" x14ac:dyDescent="0.25">
      <c r="A566" s="38"/>
      <c r="B566" s="38"/>
      <c r="C566" s="38"/>
      <c r="D566" s="38"/>
    </row>
    <row r="567" spans="1:4" x14ac:dyDescent="0.25">
      <c r="A567" s="38"/>
      <c r="B567" s="38"/>
      <c r="C567" s="38"/>
      <c r="D567" s="38"/>
    </row>
    <row r="568" spans="1:4" x14ac:dyDescent="0.25">
      <c r="A568" s="38"/>
      <c r="B568" s="38"/>
      <c r="C568" s="38"/>
      <c r="D568" s="38"/>
    </row>
    <row r="569" spans="1:4" x14ac:dyDescent="0.25">
      <c r="A569" s="38"/>
      <c r="B569" s="38"/>
      <c r="C569" s="38"/>
      <c r="D569" s="38"/>
    </row>
    <row r="570" spans="1:4" x14ac:dyDescent="0.25">
      <c r="A570" s="38"/>
      <c r="B570" s="38"/>
      <c r="C570" s="38"/>
      <c r="D570" s="38"/>
    </row>
    <row r="571" spans="1:4" x14ac:dyDescent="0.25">
      <c r="A571" s="38"/>
      <c r="B571" s="38"/>
      <c r="C571" s="38"/>
      <c r="D571" s="38"/>
    </row>
    <row r="572" spans="1:4" x14ac:dyDescent="0.25">
      <c r="A572" s="38"/>
      <c r="B572" s="38"/>
      <c r="C572" s="38"/>
      <c r="D572" s="38"/>
    </row>
    <row r="573" spans="1:4" x14ac:dyDescent="0.25">
      <c r="A573" s="38"/>
      <c r="B573" s="38"/>
      <c r="C573" s="38"/>
      <c r="D573" s="38"/>
    </row>
    <row r="574" spans="1:4" x14ac:dyDescent="0.25">
      <c r="A574" s="38"/>
      <c r="B574" s="38"/>
      <c r="C574" s="38"/>
      <c r="D574" s="38"/>
    </row>
    <row r="575" spans="1:4" x14ac:dyDescent="0.25">
      <c r="A575" s="38"/>
      <c r="B575" s="38"/>
      <c r="C575" s="38"/>
      <c r="D575" s="38"/>
    </row>
    <row r="576" spans="1:4" x14ac:dyDescent="0.25">
      <c r="A576" s="38"/>
      <c r="B576" s="38"/>
      <c r="C576" s="38"/>
      <c r="D576" s="38"/>
    </row>
    <row r="577" spans="1:4" x14ac:dyDescent="0.25">
      <c r="A577" s="38"/>
      <c r="B577" s="38"/>
      <c r="C577" s="38"/>
      <c r="D577" s="38"/>
    </row>
    <row r="578" spans="1:4" x14ac:dyDescent="0.25">
      <c r="A578" s="38"/>
      <c r="B578" s="38"/>
      <c r="C578" s="38"/>
      <c r="D578" s="38"/>
    </row>
    <row r="579" spans="1:4" x14ac:dyDescent="0.25">
      <c r="A579" s="38"/>
      <c r="B579" s="38"/>
      <c r="C579" s="38"/>
      <c r="D579" s="38"/>
    </row>
    <row r="580" spans="1:4" x14ac:dyDescent="0.25">
      <c r="A580" s="38"/>
      <c r="B580" s="38"/>
      <c r="C580" s="38"/>
      <c r="D580" s="38"/>
    </row>
    <row r="581" spans="1:4" x14ac:dyDescent="0.25">
      <c r="A581" s="38"/>
      <c r="B581" s="38"/>
      <c r="C581" s="38"/>
      <c r="D581" s="38"/>
    </row>
    <row r="582" spans="1:4" x14ac:dyDescent="0.25">
      <c r="A582" s="38"/>
      <c r="B582" s="38"/>
      <c r="C582" s="38"/>
      <c r="D582" s="38"/>
    </row>
    <row r="583" spans="1:4" x14ac:dyDescent="0.25">
      <c r="A583" s="38"/>
      <c r="B583" s="38"/>
      <c r="C583" s="38"/>
      <c r="D583" s="38"/>
    </row>
    <row r="584" spans="1:4" x14ac:dyDescent="0.25">
      <c r="A584" s="38"/>
      <c r="B584" s="38"/>
      <c r="C584" s="38"/>
      <c r="D584" s="38"/>
    </row>
    <row r="585" spans="1:4" x14ac:dyDescent="0.25">
      <c r="A585" s="38"/>
      <c r="B585" s="38"/>
      <c r="C585" s="38"/>
      <c r="D585" s="38"/>
    </row>
    <row r="586" spans="1:4" x14ac:dyDescent="0.25">
      <c r="A586" s="38"/>
      <c r="B586" s="38"/>
      <c r="C586" s="38"/>
      <c r="D586" s="38"/>
    </row>
    <row r="587" spans="1:4" x14ac:dyDescent="0.25">
      <c r="A587" s="38"/>
      <c r="B587" s="38"/>
      <c r="C587" s="38"/>
      <c r="D587" s="38"/>
    </row>
    <row r="588" spans="1:4" x14ac:dyDescent="0.25">
      <c r="A588" s="38"/>
      <c r="B588" s="38"/>
      <c r="C588" s="38"/>
      <c r="D588" s="38"/>
    </row>
    <row r="589" spans="1:4" x14ac:dyDescent="0.25">
      <c r="A589" s="38"/>
      <c r="B589" s="38"/>
      <c r="C589" s="38"/>
      <c r="D589" s="38"/>
    </row>
    <row r="590" spans="1:4" x14ac:dyDescent="0.25">
      <c r="A590" s="38"/>
      <c r="B590" s="38"/>
      <c r="C590" s="38"/>
      <c r="D590" s="38"/>
    </row>
    <row r="591" spans="1:4" x14ac:dyDescent="0.25">
      <c r="A591" s="38"/>
      <c r="B591" s="38"/>
      <c r="C591" s="38"/>
      <c r="D591" s="38"/>
    </row>
    <row r="592" spans="1:4" x14ac:dyDescent="0.25">
      <c r="A592" s="38"/>
      <c r="B592" s="38"/>
      <c r="C592" s="38"/>
      <c r="D592" s="38"/>
    </row>
    <row r="593" spans="1:4" x14ac:dyDescent="0.25">
      <c r="A593" s="38"/>
      <c r="B593" s="38"/>
      <c r="C593" s="38"/>
      <c r="D593" s="38"/>
    </row>
    <row r="594" spans="1:4" x14ac:dyDescent="0.25">
      <c r="A594" s="38"/>
      <c r="B594" s="38"/>
      <c r="C594" s="38"/>
      <c r="D594" s="38"/>
    </row>
    <row r="595" spans="1:4" x14ac:dyDescent="0.25">
      <c r="A595" s="38"/>
      <c r="B595" s="38"/>
      <c r="C595" s="38"/>
      <c r="D595" s="38"/>
    </row>
    <row r="596" spans="1:4" x14ac:dyDescent="0.25">
      <c r="A596" s="38"/>
      <c r="B596" s="38"/>
      <c r="C596" s="38"/>
      <c r="D596" s="38"/>
    </row>
    <row r="597" spans="1:4" x14ac:dyDescent="0.25">
      <c r="A597" s="38"/>
      <c r="B597" s="38"/>
      <c r="C597" s="38"/>
      <c r="D597" s="38"/>
    </row>
    <row r="598" spans="1:4" x14ac:dyDescent="0.25">
      <c r="A598" s="38"/>
      <c r="B598" s="38"/>
      <c r="C598" s="38"/>
      <c r="D598" s="38"/>
    </row>
    <row r="599" spans="1:4" x14ac:dyDescent="0.25">
      <c r="A599" s="38"/>
      <c r="B599" s="38"/>
      <c r="C599" s="38"/>
      <c r="D599" s="38"/>
    </row>
    <row r="600" spans="1:4" x14ac:dyDescent="0.25">
      <c r="A600" s="38"/>
      <c r="B600" s="38"/>
      <c r="C600" s="38"/>
      <c r="D600" s="38"/>
    </row>
    <row r="601" spans="1:4" x14ac:dyDescent="0.25">
      <c r="A601" s="38"/>
      <c r="B601" s="38"/>
      <c r="C601" s="38"/>
      <c r="D601" s="38"/>
    </row>
    <row r="602" spans="1:4" x14ac:dyDescent="0.25">
      <c r="A602" s="38"/>
      <c r="B602" s="38"/>
      <c r="C602" s="38"/>
      <c r="D602" s="38"/>
    </row>
    <row r="603" spans="1:4" x14ac:dyDescent="0.25">
      <c r="A603" s="38"/>
      <c r="B603" s="38"/>
      <c r="C603" s="38"/>
      <c r="D603" s="38"/>
    </row>
    <row r="604" spans="1:4" x14ac:dyDescent="0.25">
      <c r="A604" s="38"/>
      <c r="B604" s="38"/>
      <c r="C604" s="38"/>
      <c r="D604" s="38"/>
    </row>
    <row r="605" spans="1:4" x14ac:dyDescent="0.25">
      <c r="A605" s="38"/>
      <c r="B605" s="38"/>
      <c r="C605" s="38"/>
      <c r="D605" s="38"/>
    </row>
    <row r="606" spans="1:4" x14ac:dyDescent="0.25">
      <c r="A606" s="38"/>
      <c r="B606" s="38"/>
      <c r="C606" s="38"/>
      <c r="D606" s="38"/>
    </row>
    <row r="607" spans="1:4" x14ac:dyDescent="0.25">
      <c r="A607" s="38"/>
      <c r="B607" s="38"/>
      <c r="C607" s="38"/>
      <c r="D607" s="38"/>
    </row>
    <row r="608" spans="1:4" x14ac:dyDescent="0.25">
      <c r="A608" s="38"/>
      <c r="B608" s="38"/>
      <c r="C608" s="38"/>
      <c r="D608" s="38"/>
    </row>
    <row r="609" spans="1:4" x14ac:dyDescent="0.25">
      <c r="A609" s="38"/>
      <c r="B609" s="38"/>
      <c r="C609" s="38"/>
      <c r="D609" s="38"/>
    </row>
    <row r="610" spans="1:4" x14ac:dyDescent="0.25">
      <c r="A610" s="38"/>
      <c r="B610" s="38"/>
      <c r="C610" s="38"/>
      <c r="D610" s="38"/>
    </row>
    <row r="611" spans="1:4" x14ac:dyDescent="0.25">
      <c r="A611" s="38"/>
      <c r="B611" s="38"/>
      <c r="C611" s="38"/>
      <c r="D611" s="38"/>
    </row>
    <row r="612" spans="1:4" x14ac:dyDescent="0.25">
      <c r="A612" s="38"/>
      <c r="B612" s="38"/>
      <c r="C612" s="38"/>
      <c r="D612" s="38"/>
    </row>
    <row r="613" spans="1:4" x14ac:dyDescent="0.25">
      <c r="A613" s="38"/>
      <c r="B613" s="38"/>
      <c r="C613" s="38"/>
      <c r="D613" s="38"/>
    </row>
    <row r="614" spans="1:4" x14ac:dyDescent="0.25">
      <c r="A614" s="38"/>
      <c r="B614" s="38"/>
      <c r="C614" s="38"/>
      <c r="D614" s="38"/>
    </row>
    <row r="615" spans="1:4" x14ac:dyDescent="0.25">
      <c r="A615" s="38"/>
      <c r="B615" s="38"/>
      <c r="C615" s="38"/>
      <c r="D615" s="38"/>
    </row>
    <row r="616" spans="1:4" x14ac:dyDescent="0.25">
      <c r="A616" s="38"/>
      <c r="B616" s="38"/>
      <c r="C616" s="38"/>
      <c r="D616" s="38"/>
    </row>
    <row r="617" spans="1:4" x14ac:dyDescent="0.25">
      <c r="A617" s="38"/>
      <c r="B617" s="38"/>
      <c r="C617" s="38"/>
      <c r="D617" s="38"/>
    </row>
    <row r="618" spans="1:4" x14ac:dyDescent="0.25">
      <c r="A618" s="38"/>
      <c r="B618" s="38"/>
      <c r="C618" s="38"/>
      <c r="D618" s="38"/>
    </row>
    <row r="619" spans="1:4" x14ac:dyDescent="0.25">
      <c r="A619" s="38"/>
      <c r="B619" s="38"/>
      <c r="C619" s="38"/>
      <c r="D619" s="38"/>
    </row>
    <row r="620" spans="1:4" x14ac:dyDescent="0.25">
      <c r="A620" s="38"/>
      <c r="B620" s="38"/>
      <c r="C620" s="38"/>
      <c r="D620" s="38"/>
    </row>
    <row r="621" spans="1:4" x14ac:dyDescent="0.25">
      <c r="A621" s="38"/>
      <c r="B621" s="38"/>
      <c r="C621" s="38"/>
      <c r="D621" s="38"/>
    </row>
    <row r="622" spans="1:4" x14ac:dyDescent="0.25">
      <c r="A622" s="38"/>
      <c r="B622" s="38"/>
      <c r="C622" s="38"/>
      <c r="D622" s="38"/>
    </row>
    <row r="623" spans="1:4" x14ac:dyDescent="0.25">
      <c r="A623" s="38"/>
      <c r="B623" s="38"/>
      <c r="C623" s="38"/>
      <c r="D623" s="38"/>
    </row>
    <row r="624" spans="1:4" x14ac:dyDescent="0.25">
      <c r="A624" s="38"/>
      <c r="B624" s="38"/>
      <c r="C624" s="38"/>
      <c r="D624" s="38"/>
    </row>
    <row r="625" spans="1:4" x14ac:dyDescent="0.25">
      <c r="A625" s="38"/>
      <c r="B625" s="38"/>
      <c r="C625" s="38"/>
      <c r="D625" s="38"/>
    </row>
    <row r="626" spans="1:4" x14ac:dyDescent="0.25">
      <c r="A626" s="38"/>
      <c r="B626" s="38"/>
      <c r="C626" s="38"/>
      <c r="D626" s="38"/>
    </row>
    <row r="627" spans="1:4" x14ac:dyDescent="0.25">
      <c r="A627" s="38"/>
      <c r="B627" s="38"/>
      <c r="C627" s="38"/>
      <c r="D627" s="38"/>
    </row>
    <row r="628" spans="1:4" x14ac:dyDescent="0.25">
      <c r="A628" s="38"/>
      <c r="B628" s="38"/>
      <c r="C628" s="38"/>
      <c r="D628" s="38"/>
    </row>
    <row r="629" spans="1:4" x14ac:dyDescent="0.25">
      <c r="A629" s="38"/>
      <c r="B629" s="38"/>
      <c r="C629" s="38"/>
      <c r="D629" s="38"/>
    </row>
    <row r="630" spans="1:4" x14ac:dyDescent="0.25">
      <c r="A630" s="38"/>
      <c r="B630" s="38"/>
      <c r="C630" s="38"/>
      <c r="D630" s="38"/>
    </row>
    <row r="631" spans="1:4" x14ac:dyDescent="0.25">
      <c r="A631" s="38"/>
      <c r="B631" s="38"/>
      <c r="C631" s="38"/>
      <c r="D631" s="38"/>
    </row>
    <row r="632" spans="1:4" x14ac:dyDescent="0.25">
      <c r="A632" s="38"/>
      <c r="B632" s="38"/>
      <c r="C632" s="38"/>
      <c r="D632" s="38"/>
    </row>
    <row r="633" spans="1:4" x14ac:dyDescent="0.25">
      <c r="A633" s="38"/>
      <c r="B633" s="38"/>
      <c r="C633" s="38"/>
      <c r="D633" s="38"/>
    </row>
    <row r="634" spans="1:4" x14ac:dyDescent="0.25">
      <c r="A634" s="38"/>
      <c r="B634" s="38"/>
      <c r="C634" s="38"/>
      <c r="D634" s="38"/>
    </row>
    <row r="635" spans="1:4" x14ac:dyDescent="0.25">
      <c r="A635" s="38"/>
      <c r="B635" s="38"/>
      <c r="C635" s="38"/>
      <c r="D635" s="38"/>
    </row>
    <row r="636" spans="1:4" x14ac:dyDescent="0.25">
      <c r="A636" s="38"/>
      <c r="B636" s="38"/>
      <c r="C636" s="38"/>
      <c r="D636" s="38"/>
    </row>
    <row r="637" spans="1:4" x14ac:dyDescent="0.25">
      <c r="A637" s="38"/>
      <c r="B637" s="38"/>
      <c r="C637" s="38"/>
      <c r="D637" s="38"/>
    </row>
    <row r="638" spans="1:4" x14ac:dyDescent="0.25">
      <c r="A638" s="38"/>
      <c r="B638" s="38"/>
      <c r="C638" s="38"/>
      <c r="D638" s="38"/>
    </row>
    <row r="639" spans="1:4" x14ac:dyDescent="0.25">
      <c r="A639" s="38"/>
      <c r="B639" s="38"/>
      <c r="C639" s="38"/>
      <c r="D639" s="38"/>
    </row>
    <row r="640" spans="1:4" x14ac:dyDescent="0.25">
      <c r="A640" s="38"/>
      <c r="B640" s="38"/>
      <c r="C640" s="38"/>
      <c r="D640" s="38"/>
    </row>
    <row r="641" spans="1:4" x14ac:dyDescent="0.25">
      <c r="A641" s="38"/>
      <c r="B641" s="38"/>
      <c r="C641" s="38"/>
      <c r="D641" s="38"/>
    </row>
    <row r="642" spans="1:4" x14ac:dyDescent="0.25">
      <c r="A642" s="38"/>
      <c r="B642" s="38"/>
      <c r="C642" s="38"/>
      <c r="D642" s="38"/>
    </row>
    <row r="643" spans="1:4" x14ac:dyDescent="0.25">
      <c r="A643" s="38"/>
      <c r="B643" s="38"/>
      <c r="C643" s="38"/>
      <c r="D643" s="38"/>
    </row>
    <row r="644" spans="1:4" x14ac:dyDescent="0.25">
      <c r="A644" s="38"/>
      <c r="B644" s="38"/>
      <c r="C644" s="38"/>
      <c r="D644" s="38"/>
    </row>
    <row r="645" spans="1:4" x14ac:dyDescent="0.25">
      <c r="A645" s="38"/>
      <c r="B645" s="38"/>
      <c r="C645" s="38"/>
      <c r="D645" s="38"/>
    </row>
    <row r="646" spans="1:4" x14ac:dyDescent="0.25">
      <c r="A646" s="38"/>
      <c r="B646" s="38"/>
      <c r="C646" s="38"/>
      <c r="D646" s="38"/>
    </row>
    <row r="647" spans="1:4" x14ac:dyDescent="0.25">
      <c r="A647" s="38"/>
      <c r="B647" s="38"/>
      <c r="C647" s="38"/>
      <c r="D647" s="38"/>
    </row>
    <row r="648" spans="1:4" x14ac:dyDescent="0.25">
      <c r="A648" s="38"/>
      <c r="B648" s="38"/>
      <c r="C648" s="38"/>
      <c r="D648" s="38"/>
    </row>
    <row r="649" spans="1:4" x14ac:dyDescent="0.25">
      <c r="A649" s="38"/>
      <c r="B649" s="38"/>
      <c r="C649" s="38"/>
      <c r="D649" s="38"/>
    </row>
    <row r="650" spans="1:4" x14ac:dyDescent="0.25">
      <c r="A650" s="38"/>
      <c r="B650" s="38"/>
      <c r="C650" s="38"/>
      <c r="D650" s="38"/>
    </row>
    <row r="651" spans="1:4" x14ac:dyDescent="0.25">
      <c r="A651" s="38"/>
      <c r="B651" s="38"/>
      <c r="C651" s="38"/>
      <c r="D651" s="38"/>
    </row>
    <row r="652" spans="1:4" x14ac:dyDescent="0.25">
      <c r="A652" s="38"/>
      <c r="B652" s="38"/>
      <c r="C652" s="38"/>
      <c r="D652" s="38"/>
    </row>
    <row r="653" spans="1:4" x14ac:dyDescent="0.25">
      <c r="A653" s="38"/>
      <c r="B653" s="38"/>
      <c r="C653" s="38"/>
      <c r="D653" s="38"/>
    </row>
    <row r="654" spans="1:4" x14ac:dyDescent="0.25">
      <c r="A654" s="38"/>
      <c r="B654" s="38"/>
      <c r="C654" s="38"/>
      <c r="D654" s="38"/>
    </row>
    <row r="655" spans="1:4" x14ac:dyDescent="0.25">
      <c r="A655" s="38"/>
      <c r="B655" s="38"/>
      <c r="C655" s="38"/>
      <c r="D655" s="38"/>
    </row>
    <row r="656" spans="1:4" x14ac:dyDescent="0.25">
      <c r="A656" s="38"/>
      <c r="B656" s="38"/>
      <c r="C656" s="38"/>
      <c r="D656" s="38"/>
    </row>
    <row r="657" spans="1:4" x14ac:dyDescent="0.25">
      <c r="A657" s="38"/>
      <c r="B657" s="38"/>
      <c r="C657" s="38"/>
      <c r="D657" s="38"/>
    </row>
    <row r="658" spans="1:4" x14ac:dyDescent="0.25">
      <c r="A658" s="38"/>
      <c r="B658" s="38"/>
      <c r="C658" s="38"/>
      <c r="D658" s="38"/>
    </row>
    <row r="659" spans="1:4" x14ac:dyDescent="0.25">
      <c r="A659" s="38"/>
      <c r="B659" s="38"/>
      <c r="C659" s="38"/>
      <c r="D659" s="38"/>
    </row>
    <row r="660" spans="1:4" x14ac:dyDescent="0.25">
      <c r="A660" s="38"/>
      <c r="B660" s="38"/>
      <c r="C660" s="38"/>
      <c r="D660" s="38"/>
    </row>
    <row r="661" spans="1:4" x14ac:dyDescent="0.25">
      <c r="A661" s="38"/>
      <c r="B661" s="38"/>
      <c r="C661" s="38"/>
      <c r="D661" s="38"/>
    </row>
    <row r="662" spans="1:4" x14ac:dyDescent="0.25">
      <c r="A662" s="38"/>
      <c r="B662" s="38"/>
      <c r="C662" s="38"/>
      <c r="D662" s="38"/>
    </row>
    <row r="663" spans="1:4" x14ac:dyDescent="0.25">
      <c r="A663" s="38"/>
      <c r="B663" s="38"/>
      <c r="C663" s="38"/>
      <c r="D663" s="38"/>
    </row>
    <row r="664" spans="1:4" x14ac:dyDescent="0.25">
      <c r="A664" s="38"/>
      <c r="B664" s="38"/>
      <c r="C664" s="38"/>
      <c r="D664" s="38"/>
    </row>
    <row r="665" spans="1:4" x14ac:dyDescent="0.25">
      <c r="A665" s="38"/>
      <c r="B665" s="38"/>
      <c r="C665" s="38"/>
      <c r="D665" s="38"/>
    </row>
    <row r="666" spans="1:4" x14ac:dyDescent="0.25">
      <c r="A666" s="38"/>
      <c r="B666" s="38"/>
      <c r="C666" s="38"/>
      <c r="D666" s="38"/>
    </row>
    <row r="667" spans="1:4" x14ac:dyDescent="0.25">
      <c r="A667" s="38"/>
      <c r="B667" s="38"/>
      <c r="C667" s="38"/>
      <c r="D667" s="38"/>
    </row>
    <row r="668" spans="1:4" x14ac:dyDescent="0.25">
      <c r="A668" s="38"/>
      <c r="B668" s="38"/>
      <c r="C668" s="38"/>
      <c r="D668" s="38"/>
    </row>
    <row r="669" spans="1:4" x14ac:dyDescent="0.25">
      <c r="A669" s="38"/>
      <c r="B669" s="38"/>
      <c r="C669" s="38"/>
      <c r="D669" s="38"/>
    </row>
    <row r="670" spans="1:4" x14ac:dyDescent="0.25">
      <c r="A670" s="38"/>
      <c r="B670" s="38"/>
      <c r="C670" s="38"/>
      <c r="D670" s="38"/>
    </row>
    <row r="671" spans="1:4" x14ac:dyDescent="0.25">
      <c r="A671" s="38"/>
      <c r="B671" s="38"/>
      <c r="C671" s="38"/>
      <c r="D671" s="38"/>
    </row>
    <row r="672" spans="1:4" x14ac:dyDescent="0.25">
      <c r="A672" s="38"/>
      <c r="B672" s="38"/>
      <c r="C672" s="38"/>
      <c r="D672" s="38"/>
    </row>
    <row r="673" spans="1:4" x14ac:dyDescent="0.25">
      <c r="A673" s="38"/>
      <c r="B673" s="38"/>
      <c r="C673" s="38"/>
      <c r="D673" s="38"/>
    </row>
    <row r="674" spans="1:4" x14ac:dyDescent="0.25">
      <c r="A674" s="38"/>
      <c r="B674" s="38"/>
      <c r="C674" s="38"/>
      <c r="D674" s="38"/>
    </row>
    <row r="675" spans="1:4" x14ac:dyDescent="0.25">
      <c r="A675" s="38"/>
      <c r="B675" s="38"/>
      <c r="C675" s="38"/>
      <c r="D675" s="38"/>
    </row>
    <row r="676" spans="1:4" x14ac:dyDescent="0.25">
      <c r="A676" s="38"/>
      <c r="B676" s="38"/>
      <c r="C676" s="38"/>
      <c r="D676" s="38"/>
    </row>
    <row r="677" spans="1:4" x14ac:dyDescent="0.25">
      <c r="A677" s="38"/>
      <c r="B677" s="38"/>
      <c r="C677" s="38"/>
      <c r="D677" s="38"/>
    </row>
    <row r="678" spans="1:4" x14ac:dyDescent="0.25">
      <c r="A678" s="38"/>
      <c r="B678" s="38"/>
      <c r="C678" s="38"/>
      <c r="D678" s="38"/>
    </row>
    <row r="679" spans="1:4" x14ac:dyDescent="0.25">
      <c r="A679" s="38"/>
      <c r="B679" s="38"/>
      <c r="C679" s="38"/>
      <c r="D679" s="38"/>
    </row>
    <row r="680" spans="1:4" x14ac:dyDescent="0.25">
      <c r="A680" s="38"/>
      <c r="B680" s="38"/>
      <c r="C680" s="38"/>
      <c r="D680" s="38"/>
    </row>
    <row r="681" spans="1:4" x14ac:dyDescent="0.25">
      <c r="A681" s="38"/>
      <c r="B681" s="38"/>
      <c r="C681" s="38"/>
      <c r="D681" s="38"/>
    </row>
    <row r="682" spans="1:4" x14ac:dyDescent="0.25">
      <c r="A682" s="38"/>
      <c r="B682" s="38"/>
      <c r="C682" s="38"/>
      <c r="D682" s="38"/>
    </row>
    <row r="683" spans="1:4" x14ac:dyDescent="0.25">
      <c r="A683" s="38"/>
      <c r="B683" s="38"/>
      <c r="C683" s="38"/>
      <c r="D683" s="38"/>
    </row>
    <row r="684" spans="1:4" x14ac:dyDescent="0.25">
      <c r="A684" s="38"/>
      <c r="B684" s="38"/>
      <c r="C684" s="38"/>
      <c r="D684" s="38"/>
    </row>
    <row r="685" spans="1:4" x14ac:dyDescent="0.25">
      <c r="A685" s="38"/>
      <c r="B685" s="38"/>
      <c r="C685" s="38"/>
      <c r="D685" s="38"/>
    </row>
    <row r="686" spans="1:4" x14ac:dyDescent="0.25">
      <c r="A686" s="38"/>
      <c r="B686" s="38"/>
      <c r="C686" s="38"/>
      <c r="D686" s="38"/>
    </row>
    <row r="687" spans="1:4" x14ac:dyDescent="0.25">
      <c r="A687" s="38"/>
      <c r="B687" s="38"/>
      <c r="C687" s="38"/>
      <c r="D687" s="38"/>
    </row>
    <row r="688" spans="1:4" x14ac:dyDescent="0.25">
      <c r="A688" s="38"/>
      <c r="B688" s="38"/>
      <c r="C688" s="38"/>
      <c r="D688" s="38"/>
    </row>
    <row r="689" spans="1:4" x14ac:dyDescent="0.25">
      <c r="A689" s="38"/>
      <c r="B689" s="38"/>
      <c r="C689" s="38"/>
      <c r="D689" s="38"/>
    </row>
    <row r="690" spans="1:4" x14ac:dyDescent="0.25">
      <c r="A690" s="38"/>
      <c r="B690" s="38"/>
      <c r="C690" s="38"/>
      <c r="D690" s="38"/>
    </row>
    <row r="691" spans="1:4" x14ac:dyDescent="0.25">
      <c r="A691" s="38"/>
      <c r="B691" s="38"/>
      <c r="C691" s="38"/>
      <c r="D691" s="38"/>
    </row>
    <row r="692" spans="1:4" x14ac:dyDescent="0.25">
      <c r="A692" s="38"/>
      <c r="B692" s="38"/>
      <c r="C692" s="38"/>
      <c r="D692" s="38"/>
    </row>
    <row r="693" spans="1:4" x14ac:dyDescent="0.25">
      <c r="A693" s="38"/>
      <c r="B693" s="38"/>
      <c r="C693" s="38"/>
      <c r="D693" s="38"/>
    </row>
    <row r="694" spans="1:4" x14ac:dyDescent="0.25">
      <c r="A694" s="38"/>
      <c r="B694" s="38"/>
      <c r="C694" s="38"/>
      <c r="D694" s="38"/>
    </row>
    <row r="695" spans="1:4" x14ac:dyDescent="0.25">
      <c r="A695" s="38"/>
      <c r="B695" s="38"/>
      <c r="C695" s="38"/>
      <c r="D695" s="38"/>
    </row>
    <row r="696" spans="1:4" x14ac:dyDescent="0.25">
      <c r="A696" s="38"/>
      <c r="B696" s="38"/>
      <c r="C696" s="38"/>
      <c r="D696" s="38"/>
    </row>
    <row r="697" spans="1:4" x14ac:dyDescent="0.25">
      <c r="A697" s="38"/>
      <c r="B697" s="38"/>
      <c r="C697" s="38"/>
      <c r="D697" s="38"/>
    </row>
    <row r="698" spans="1:4" x14ac:dyDescent="0.25">
      <c r="A698" s="38"/>
      <c r="B698" s="38"/>
      <c r="C698" s="38"/>
      <c r="D698" s="38"/>
    </row>
    <row r="699" spans="1:4" x14ac:dyDescent="0.25">
      <c r="A699" s="38"/>
      <c r="B699" s="38"/>
      <c r="C699" s="38"/>
      <c r="D699" s="38"/>
    </row>
    <row r="700" spans="1:4" x14ac:dyDescent="0.25">
      <c r="A700" s="38"/>
      <c r="B700" s="38"/>
      <c r="C700" s="38"/>
      <c r="D700" s="38"/>
    </row>
    <row r="701" spans="1:4" x14ac:dyDescent="0.25">
      <c r="A701" s="38"/>
      <c r="B701" s="38"/>
      <c r="C701" s="38"/>
      <c r="D701" s="38"/>
    </row>
    <row r="702" spans="1:4" x14ac:dyDescent="0.25">
      <c r="A702" s="38"/>
      <c r="B702" s="38"/>
      <c r="C702" s="38"/>
      <c r="D702" s="38"/>
    </row>
    <row r="703" spans="1:4" x14ac:dyDescent="0.25">
      <c r="A703" s="38"/>
      <c r="B703" s="38"/>
      <c r="C703" s="38"/>
      <c r="D703" s="38"/>
    </row>
    <row r="704" spans="1:4" x14ac:dyDescent="0.25">
      <c r="A704" s="38"/>
      <c r="B704" s="38"/>
      <c r="C704" s="38"/>
      <c r="D704" s="38"/>
    </row>
    <row r="705" spans="1:4" x14ac:dyDescent="0.25">
      <c r="A705" s="38"/>
      <c r="B705" s="38"/>
      <c r="C705" s="38"/>
      <c r="D705" s="38"/>
    </row>
    <row r="706" spans="1:4" x14ac:dyDescent="0.25">
      <c r="A706" s="38"/>
      <c r="B706" s="38"/>
      <c r="C706" s="38"/>
      <c r="D706" s="38"/>
    </row>
    <row r="707" spans="1:4" x14ac:dyDescent="0.25">
      <c r="A707" s="38"/>
      <c r="B707" s="38"/>
      <c r="C707" s="38"/>
      <c r="D707" s="38"/>
    </row>
    <row r="708" spans="1:4" x14ac:dyDescent="0.25">
      <c r="A708" s="38"/>
      <c r="B708" s="38"/>
      <c r="C708" s="38"/>
      <c r="D708" s="38"/>
    </row>
    <row r="709" spans="1:4" x14ac:dyDescent="0.25">
      <c r="A709" s="38"/>
      <c r="B709" s="38"/>
      <c r="C709" s="38"/>
      <c r="D709" s="38"/>
    </row>
    <row r="710" spans="1:4" x14ac:dyDescent="0.25">
      <c r="A710" s="38"/>
      <c r="B710" s="38"/>
      <c r="C710" s="38"/>
      <c r="D710" s="38"/>
    </row>
    <row r="711" spans="1:4" x14ac:dyDescent="0.25">
      <c r="A711" s="38"/>
      <c r="B711" s="38"/>
      <c r="C711" s="38"/>
      <c r="D711" s="38"/>
    </row>
    <row r="712" spans="1:4" x14ac:dyDescent="0.25">
      <c r="A712" s="38"/>
      <c r="B712" s="38"/>
      <c r="C712" s="38"/>
      <c r="D712" s="38"/>
    </row>
    <row r="713" spans="1:4" x14ac:dyDescent="0.25">
      <c r="A713" s="38"/>
      <c r="B713" s="38"/>
      <c r="C713" s="38"/>
      <c r="D713" s="38"/>
    </row>
    <row r="714" spans="1:4" x14ac:dyDescent="0.25">
      <c r="A714" s="38"/>
      <c r="B714" s="38"/>
      <c r="C714" s="38"/>
      <c r="D714" s="38"/>
    </row>
    <row r="715" spans="1:4" x14ac:dyDescent="0.25">
      <c r="A715" s="38"/>
      <c r="B715" s="38"/>
      <c r="C715" s="38"/>
      <c r="D715" s="38"/>
    </row>
    <row r="716" spans="1:4" x14ac:dyDescent="0.25">
      <c r="A716" s="38"/>
      <c r="B716" s="38"/>
      <c r="C716" s="38"/>
      <c r="D716" s="38"/>
    </row>
    <row r="717" spans="1:4" x14ac:dyDescent="0.25">
      <c r="A717" s="38"/>
      <c r="B717" s="38"/>
      <c r="C717" s="38"/>
      <c r="D717" s="38"/>
    </row>
    <row r="718" spans="1:4" x14ac:dyDescent="0.25">
      <c r="A718" s="38"/>
      <c r="B718" s="38"/>
      <c r="C718" s="38"/>
      <c r="D718" s="38"/>
    </row>
    <row r="719" spans="1:4" x14ac:dyDescent="0.25">
      <c r="A719" s="38"/>
      <c r="B719" s="38"/>
      <c r="C719" s="38"/>
      <c r="D719" s="38"/>
    </row>
    <row r="720" spans="1:4" x14ac:dyDescent="0.25">
      <c r="A720" s="38"/>
      <c r="B720" s="38"/>
      <c r="C720" s="38"/>
      <c r="D720" s="38"/>
    </row>
    <row r="721" spans="1:4" x14ac:dyDescent="0.25">
      <c r="A721" s="38"/>
      <c r="B721" s="38"/>
      <c r="C721" s="38"/>
      <c r="D721" s="38"/>
    </row>
    <row r="722" spans="1:4" x14ac:dyDescent="0.25">
      <c r="A722" s="38"/>
      <c r="B722" s="38"/>
      <c r="C722" s="38"/>
      <c r="D722" s="38"/>
    </row>
    <row r="723" spans="1:4" x14ac:dyDescent="0.25">
      <c r="A723" s="38"/>
      <c r="B723" s="38"/>
      <c r="C723" s="38"/>
      <c r="D723" s="38"/>
    </row>
    <row r="724" spans="1:4" x14ac:dyDescent="0.25">
      <c r="A724" s="38"/>
      <c r="B724" s="38"/>
      <c r="C724" s="38"/>
      <c r="D724" s="38"/>
    </row>
    <row r="725" spans="1:4" x14ac:dyDescent="0.25">
      <c r="A725" s="38"/>
      <c r="B725" s="38"/>
      <c r="C725" s="38"/>
      <c r="D725" s="38"/>
    </row>
    <row r="726" spans="1:4" x14ac:dyDescent="0.25">
      <c r="A726" s="38"/>
      <c r="B726" s="38"/>
      <c r="C726" s="38"/>
      <c r="D726" s="38"/>
    </row>
    <row r="727" spans="1:4" x14ac:dyDescent="0.25">
      <c r="A727" s="38"/>
      <c r="B727" s="38"/>
      <c r="C727" s="38"/>
      <c r="D727" s="38"/>
    </row>
    <row r="728" spans="1:4" x14ac:dyDescent="0.25">
      <c r="A728" s="38"/>
      <c r="B728" s="38"/>
      <c r="C728" s="38"/>
      <c r="D728" s="38"/>
    </row>
    <row r="729" spans="1:4" x14ac:dyDescent="0.25">
      <c r="A729" s="38"/>
      <c r="B729" s="38"/>
      <c r="C729" s="38"/>
      <c r="D729" s="38"/>
    </row>
    <row r="730" spans="1:4" x14ac:dyDescent="0.25">
      <c r="A730" s="38"/>
      <c r="B730" s="38"/>
      <c r="C730" s="38"/>
      <c r="D730" s="38"/>
    </row>
    <row r="731" spans="1:4" x14ac:dyDescent="0.25">
      <c r="A731" s="38"/>
      <c r="B731" s="38"/>
      <c r="C731" s="38"/>
      <c r="D731" s="38"/>
    </row>
    <row r="732" spans="1:4" x14ac:dyDescent="0.25">
      <c r="A732" s="38"/>
      <c r="B732" s="38"/>
      <c r="C732" s="38"/>
      <c r="D732" s="38"/>
    </row>
    <row r="733" spans="1:4" x14ac:dyDescent="0.25">
      <c r="A733" s="38"/>
      <c r="B733" s="38"/>
      <c r="C733" s="38"/>
      <c r="D733" s="38"/>
    </row>
    <row r="734" spans="1:4" x14ac:dyDescent="0.25">
      <c r="A734" s="38"/>
      <c r="B734" s="38"/>
      <c r="C734" s="38"/>
      <c r="D734" s="38"/>
    </row>
    <row r="735" spans="1:4" x14ac:dyDescent="0.25">
      <c r="A735" s="38"/>
      <c r="B735" s="38"/>
      <c r="C735" s="38"/>
      <c r="D735" s="38"/>
    </row>
    <row r="736" spans="1:4" x14ac:dyDescent="0.25">
      <c r="A736" s="38"/>
      <c r="B736" s="38"/>
      <c r="C736" s="38"/>
      <c r="D736" s="38"/>
    </row>
    <row r="737" spans="1:4" x14ac:dyDescent="0.25">
      <c r="A737" s="38"/>
      <c r="B737" s="38"/>
      <c r="C737" s="38"/>
      <c r="D737" s="38"/>
    </row>
    <row r="738" spans="1:4" x14ac:dyDescent="0.25">
      <c r="A738" s="38"/>
      <c r="B738" s="38"/>
      <c r="C738" s="38"/>
      <c r="D738" s="38"/>
    </row>
    <row r="739" spans="1:4" x14ac:dyDescent="0.25">
      <c r="A739" s="38"/>
      <c r="B739" s="38"/>
      <c r="C739" s="38"/>
      <c r="D739" s="38"/>
    </row>
    <row r="740" spans="1:4" x14ac:dyDescent="0.25">
      <c r="A740" s="38"/>
      <c r="B740" s="38"/>
      <c r="C740" s="38"/>
      <c r="D740" s="38"/>
    </row>
    <row r="741" spans="1:4" x14ac:dyDescent="0.25">
      <c r="A741" s="38"/>
      <c r="B741" s="38"/>
      <c r="C741" s="38"/>
      <c r="D741" s="38"/>
    </row>
    <row r="742" spans="1:4" x14ac:dyDescent="0.25">
      <c r="A742" s="38"/>
      <c r="B742" s="38"/>
      <c r="C742" s="38"/>
      <c r="D742" s="38"/>
    </row>
    <row r="743" spans="1:4" x14ac:dyDescent="0.25">
      <c r="A743" s="38"/>
      <c r="B743" s="38"/>
      <c r="C743" s="38"/>
      <c r="D743" s="38"/>
    </row>
    <row r="744" spans="1:4" x14ac:dyDescent="0.25">
      <c r="A744" s="38"/>
      <c r="B744" s="38"/>
      <c r="C744" s="38"/>
      <c r="D744" s="38"/>
    </row>
    <row r="745" spans="1:4" x14ac:dyDescent="0.25">
      <c r="A745" s="38"/>
      <c r="B745" s="38"/>
      <c r="C745" s="38"/>
      <c r="D745" s="38"/>
    </row>
    <row r="746" spans="1:4" x14ac:dyDescent="0.25">
      <c r="A746" s="38"/>
      <c r="B746" s="38"/>
      <c r="C746" s="38"/>
      <c r="D746" s="38"/>
    </row>
    <row r="747" spans="1:4" x14ac:dyDescent="0.25">
      <c r="A747" s="38"/>
      <c r="B747" s="38"/>
      <c r="C747" s="38"/>
      <c r="D747" s="38"/>
    </row>
    <row r="748" spans="1:4" x14ac:dyDescent="0.25">
      <c r="A748" s="38"/>
      <c r="B748" s="38"/>
      <c r="C748" s="38"/>
      <c r="D748" s="38"/>
    </row>
    <row r="749" spans="1:4" x14ac:dyDescent="0.25">
      <c r="A749" s="38"/>
      <c r="B749" s="38"/>
      <c r="C749" s="38"/>
      <c r="D749" s="38"/>
    </row>
    <row r="750" spans="1:4" x14ac:dyDescent="0.25">
      <c r="A750" s="38"/>
      <c r="B750" s="38"/>
      <c r="C750" s="38"/>
      <c r="D750" s="38"/>
    </row>
    <row r="751" spans="1:4" x14ac:dyDescent="0.25">
      <c r="A751" s="38"/>
      <c r="B751" s="38"/>
      <c r="C751" s="38"/>
      <c r="D751" s="38"/>
    </row>
    <row r="752" spans="1:4" x14ac:dyDescent="0.25">
      <c r="A752" s="38"/>
      <c r="B752" s="38"/>
      <c r="C752" s="38"/>
      <c r="D752" s="38"/>
    </row>
    <row r="753" spans="1:4" x14ac:dyDescent="0.25">
      <c r="A753" s="38"/>
      <c r="B753" s="38"/>
      <c r="C753" s="38"/>
      <c r="D753" s="38"/>
    </row>
    <row r="754" spans="1:4" x14ac:dyDescent="0.25">
      <c r="A754" s="38"/>
      <c r="B754" s="38"/>
      <c r="C754" s="38"/>
      <c r="D754" s="38"/>
    </row>
    <row r="755" spans="1:4" x14ac:dyDescent="0.25">
      <c r="A755" s="38"/>
      <c r="B755" s="38"/>
      <c r="C755" s="38"/>
      <c r="D755" s="38"/>
    </row>
    <row r="756" spans="1:4" x14ac:dyDescent="0.25">
      <c r="A756" s="38"/>
      <c r="B756" s="38"/>
      <c r="C756" s="38"/>
      <c r="D756" s="38"/>
    </row>
    <row r="757" spans="1:4" x14ac:dyDescent="0.25">
      <c r="A757" s="38"/>
      <c r="B757" s="38"/>
      <c r="C757" s="38"/>
      <c r="D757" s="38"/>
    </row>
    <row r="758" spans="1:4" x14ac:dyDescent="0.25">
      <c r="A758" s="38"/>
      <c r="B758" s="38"/>
      <c r="C758" s="38"/>
      <c r="D758" s="38"/>
    </row>
    <row r="759" spans="1:4" x14ac:dyDescent="0.25">
      <c r="A759" s="38"/>
      <c r="B759" s="38"/>
      <c r="C759" s="38"/>
      <c r="D759" s="38"/>
    </row>
    <row r="760" spans="1:4" x14ac:dyDescent="0.25">
      <c r="A760" s="38"/>
      <c r="B760" s="38"/>
      <c r="C760" s="38"/>
      <c r="D760" s="38"/>
    </row>
    <row r="761" spans="1:4" x14ac:dyDescent="0.25">
      <c r="A761" s="38"/>
      <c r="B761" s="38"/>
      <c r="C761" s="38"/>
      <c r="D761" s="38"/>
    </row>
    <row r="762" spans="1:4" x14ac:dyDescent="0.25">
      <c r="A762" s="38"/>
      <c r="B762" s="38"/>
      <c r="C762" s="38"/>
      <c r="D762" s="38"/>
    </row>
    <row r="763" spans="1:4" x14ac:dyDescent="0.25">
      <c r="A763" s="38"/>
      <c r="B763" s="38"/>
      <c r="C763" s="38"/>
      <c r="D763" s="38"/>
    </row>
    <row r="764" spans="1:4" x14ac:dyDescent="0.25">
      <c r="A764" s="38"/>
      <c r="B764" s="38"/>
      <c r="C764" s="38"/>
      <c r="D764" s="38"/>
    </row>
    <row r="765" spans="1:4" x14ac:dyDescent="0.25">
      <c r="A765" s="38"/>
      <c r="B765" s="38"/>
      <c r="C765" s="38"/>
      <c r="D765" s="38"/>
    </row>
    <row r="766" spans="1:4" x14ac:dyDescent="0.25">
      <c r="A766" s="38"/>
      <c r="B766" s="38"/>
      <c r="C766" s="38"/>
      <c r="D766" s="38"/>
    </row>
    <row r="767" spans="1:4" x14ac:dyDescent="0.25">
      <c r="A767" s="38"/>
      <c r="B767" s="38"/>
      <c r="C767" s="38"/>
      <c r="D767" s="38"/>
    </row>
    <row r="768" spans="1:4" x14ac:dyDescent="0.25">
      <c r="A768" s="38"/>
      <c r="B768" s="38"/>
      <c r="C768" s="38"/>
      <c r="D768" s="38"/>
    </row>
    <row r="769" spans="1:4" x14ac:dyDescent="0.25">
      <c r="A769" s="38"/>
      <c r="B769" s="38"/>
      <c r="C769" s="38"/>
      <c r="D769" s="38"/>
    </row>
    <row r="770" spans="1:4" x14ac:dyDescent="0.25">
      <c r="A770" s="38"/>
      <c r="B770" s="38"/>
      <c r="C770" s="38"/>
      <c r="D770" s="38"/>
    </row>
    <row r="771" spans="1:4" x14ac:dyDescent="0.25">
      <c r="A771" s="38"/>
      <c r="B771" s="38"/>
      <c r="C771" s="38"/>
      <c r="D771" s="38"/>
    </row>
    <row r="772" spans="1:4" x14ac:dyDescent="0.25">
      <c r="A772" s="38"/>
      <c r="B772" s="38"/>
      <c r="C772" s="38"/>
      <c r="D772" s="38"/>
    </row>
    <row r="773" spans="1:4" x14ac:dyDescent="0.25">
      <c r="A773" s="38"/>
      <c r="B773" s="38"/>
      <c r="C773" s="38"/>
      <c r="D773" s="38"/>
    </row>
    <row r="774" spans="1:4" x14ac:dyDescent="0.25">
      <c r="A774" s="38"/>
      <c r="B774" s="38"/>
      <c r="C774" s="38"/>
      <c r="D774" s="38"/>
    </row>
    <row r="775" spans="1:4" x14ac:dyDescent="0.25">
      <c r="A775" s="38"/>
      <c r="B775" s="38"/>
      <c r="C775" s="38"/>
      <c r="D775" s="38"/>
    </row>
    <row r="776" spans="1:4" x14ac:dyDescent="0.25">
      <c r="A776" s="38"/>
      <c r="B776" s="38"/>
      <c r="C776" s="38"/>
      <c r="D776" s="38"/>
    </row>
    <row r="777" spans="1:4" x14ac:dyDescent="0.25">
      <c r="A777" s="38"/>
      <c r="B777" s="38"/>
      <c r="C777" s="38"/>
      <c r="D777" s="38"/>
    </row>
    <row r="778" spans="1:4" x14ac:dyDescent="0.25">
      <c r="A778" s="38"/>
      <c r="B778" s="38"/>
      <c r="C778" s="38"/>
      <c r="D778" s="38"/>
    </row>
    <row r="779" spans="1:4" x14ac:dyDescent="0.25">
      <c r="A779" s="38"/>
      <c r="B779" s="38"/>
      <c r="C779" s="38"/>
      <c r="D779" s="38"/>
    </row>
    <row r="780" spans="1:4" x14ac:dyDescent="0.25">
      <c r="A780" s="38"/>
      <c r="B780" s="38"/>
      <c r="C780" s="38"/>
      <c r="D780" s="38"/>
    </row>
    <row r="781" spans="1:4" x14ac:dyDescent="0.25">
      <c r="A781" s="38"/>
      <c r="B781" s="38"/>
      <c r="C781" s="38"/>
      <c r="D781" s="38"/>
    </row>
    <row r="782" spans="1:4" x14ac:dyDescent="0.25">
      <c r="A782" s="38"/>
      <c r="B782" s="38"/>
      <c r="C782" s="38"/>
      <c r="D782" s="38"/>
    </row>
    <row r="783" spans="1:4" x14ac:dyDescent="0.25">
      <c r="A783" s="38"/>
      <c r="B783" s="38"/>
      <c r="C783" s="38"/>
      <c r="D783" s="38"/>
    </row>
    <row r="784" spans="1:4" x14ac:dyDescent="0.25">
      <c r="A784" s="38"/>
      <c r="B784" s="38"/>
      <c r="C784" s="38"/>
      <c r="D784" s="38"/>
    </row>
    <row r="785" spans="1:4" x14ac:dyDescent="0.25">
      <c r="A785" s="38"/>
      <c r="B785" s="38"/>
      <c r="C785" s="38"/>
      <c r="D785" s="38"/>
    </row>
    <row r="786" spans="1:4" x14ac:dyDescent="0.25">
      <c r="A786" s="38"/>
      <c r="B786" s="38"/>
      <c r="C786" s="38"/>
      <c r="D786" s="38"/>
    </row>
    <row r="787" spans="1:4" x14ac:dyDescent="0.25">
      <c r="A787" s="38"/>
      <c r="B787" s="38"/>
      <c r="C787" s="38"/>
      <c r="D787" s="38"/>
    </row>
    <row r="788" spans="1:4" x14ac:dyDescent="0.25">
      <c r="A788" s="38"/>
      <c r="B788" s="38"/>
      <c r="C788" s="38"/>
      <c r="D788" s="38"/>
    </row>
    <row r="789" spans="1:4" x14ac:dyDescent="0.25">
      <c r="A789" s="38"/>
      <c r="B789" s="38"/>
      <c r="C789" s="38"/>
      <c r="D789" s="38"/>
    </row>
    <row r="790" spans="1:4" x14ac:dyDescent="0.25">
      <c r="A790" s="38"/>
      <c r="B790" s="38"/>
      <c r="C790" s="38"/>
      <c r="D790" s="38"/>
    </row>
    <row r="791" spans="1:4" x14ac:dyDescent="0.25">
      <c r="A791" s="38"/>
      <c r="B791" s="38"/>
      <c r="C791" s="38"/>
      <c r="D791" s="38"/>
    </row>
    <row r="792" spans="1:4" x14ac:dyDescent="0.25">
      <c r="A792" s="38"/>
      <c r="B792" s="38"/>
      <c r="C792" s="38"/>
      <c r="D792" s="38"/>
    </row>
    <row r="793" spans="1:4" x14ac:dyDescent="0.25">
      <c r="A793" s="38"/>
      <c r="B793" s="38"/>
      <c r="C793" s="38"/>
      <c r="D793" s="38"/>
    </row>
    <row r="794" spans="1:4" x14ac:dyDescent="0.25">
      <c r="A794" s="38"/>
      <c r="B794" s="38"/>
      <c r="C794" s="38"/>
      <c r="D794" s="38"/>
    </row>
    <row r="795" spans="1:4" x14ac:dyDescent="0.25">
      <c r="A795" s="38"/>
      <c r="B795" s="38"/>
      <c r="C795" s="38"/>
      <c r="D795" s="38"/>
    </row>
    <row r="796" spans="1:4" x14ac:dyDescent="0.25">
      <c r="A796" s="38"/>
      <c r="B796" s="38"/>
      <c r="C796" s="38"/>
      <c r="D796" s="38"/>
    </row>
    <row r="797" spans="1:4" x14ac:dyDescent="0.25">
      <c r="A797" s="38"/>
      <c r="B797" s="38"/>
      <c r="C797" s="38"/>
      <c r="D797" s="38"/>
    </row>
    <row r="798" spans="1:4" x14ac:dyDescent="0.25">
      <c r="A798" s="38"/>
      <c r="B798" s="38"/>
      <c r="C798" s="38"/>
      <c r="D798" s="38"/>
    </row>
    <row r="799" spans="1:4" x14ac:dyDescent="0.25">
      <c r="A799" s="38"/>
      <c r="B799" s="38"/>
      <c r="C799" s="38"/>
      <c r="D799" s="38"/>
    </row>
    <row r="800" spans="1:4" x14ac:dyDescent="0.25">
      <c r="A800" s="38"/>
      <c r="B800" s="38"/>
      <c r="C800" s="38"/>
      <c r="D800" s="38"/>
    </row>
    <row r="801" spans="1:4" x14ac:dyDescent="0.25">
      <c r="A801" s="38"/>
      <c r="B801" s="38"/>
      <c r="C801" s="38"/>
      <c r="D801" s="38"/>
    </row>
    <row r="802" spans="1:4" x14ac:dyDescent="0.25">
      <c r="A802" s="38"/>
      <c r="B802" s="38"/>
      <c r="C802" s="38"/>
      <c r="D802" s="38"/>
    </row>
    <row r="803" spans="1:4" x14ac:dyDescent="0.25">
      <c r="A803" s="38"/>
      <c r="B803" s="38"/>
      <c r="C803" s="38"/>
      <c r="D803" s="38"/>
    </row>
    <row r="804" spans="1:4" x14ac:dyDescent="0.25">
      <c r="A804" s="38"/>
      <c r="B804" s="38"/>
      <c r="C804" s="38"/>
      <c r="D804" s="38"/>
    </row>
    <row r="805" spans="1:4" x14ac:dyDescent="0.25">
      <c r="A805" s="38"/>
      <c r="B805" s="38"/>
      <c r="C805" s="38"/>
      <c r="D805" s="38"/>
    </row>
    <row r="806" spans="1:4" x14ac:dyDescent="0.25">
      <c r="A806" s="38"/>
      <c r="B806" s="38"/>
      <c r="C806" s="38"/>
      <c r="D806" s="38"/>
    </row>
    <row r="807" spans="1:4" x14ac:dyDescent="0.25">
      <c r="A807" s="38"/>
      <c r="B807" s="38"/>
      <c r="C807" s="38"/>
      <c r="D807" s="38"/>
    </row>
    <row r="808" spans="1:4" x14ac:dyDescent="0.25">
      <c r="A808" s="38"/>
      <c r="B808" s="38"/>
      <c r="C808" s="38"/>
      <c r="D808" s="38"/>
    </row>
    <row r="809" spans="1:4" x14ac:dyDescent="0.25">
      <c r="A809" s="38"/>
      <c r="B809" s="38"/>
      <c r="C809" s="38"/>
      <c r="D809" s="38"/>
    </row>
    <row r="810" spans="1:4" x14ac:dyDescent="0.25">
      <c r="A810" s="38"/>
      <c r="B810" s="38"/>
      <c r="C810" s="38"/>
      <c r="D810" s="38"/>
    </row>
    <row r="811" spans="1:4" x14ac:dyDescent="0.25">
      <c r="A811" s="38"/>
      <c r="B811" s="38"/>
      <c r="C811" s="38"/>
      <c r="D811" s="38"/>
    </row>
    <row r="812" spans="1:4" x14ac:dyDescent="0.25">
      <c r="A812" s="38"/>
      <c r="B812" s="38"/>
      <c r="C812" s="38"/>
      <c r="D812" s="38"/>
    </row>
    <row r="813" spans="1:4" x14ac:dyDescent="0.25">
      <c r="A813" s="38"/>
      <c r="B813" s="38"/>
      <c r="C813" s="38"/>
      <c r="D813" s="38"/>
    </row>
    <row r="814" spans="1:4" x14ac:dyDescent="0.25">
      <c r="A814" s="38"/>
      <c r="B814" s="38"/>
      <c r="C814" s="38"/>
      <c r="D814" s="38"/>
    </row>
    <row r="815" spans="1:4" x14ac:dyDescent="0.25">
      <c r="A815" s="38"/>
      <c r="B815" s="38"/>
      <c r="C815" s="38"/>
      <c r="D815" s="38"/>
    </row>
    <row r="816" spans="1:4" x14ac:dyDescent="0.25">
      <c r="A816" s="38"/>
      <c r="B816" s="38"/>
      <c r="C816" s="38"/>
      <c r="D816" s="38"/>
    </row>
    <row r="817" spans="1:4" x14ac:dyDescent="0.25">
      <c r="A817" s="38"/>
      <c r="B817" s="38"/>
      <c r="C817" s="38"/>
      <c r="D817" s="38"/>
    </row>
    <row r="818" spans="1:4" x14ac:dyDescent="0.25">
      <c r="A818" s="38"/>
      <c r="B818" s="38"/>
      <c r="C818" s="38"/>
      <c r="D818" s="38"/>
    </row>
    <row r="819" spans="1:4" x14ac:dyDescent="0.25">
      <c r="A819" s="38"/>
      <c r="B819" s="38"/>
      <c r="C819" s="38"/>
      <c r="D819" s="38"/>
    </row>
    <row r="820" spans="1:4" x14ac:dyDescent="0.25">
      <c r="A820" s="38"/>
      <c r="B820" s="38"/>
      <c r="C820" s="38"/>
      <c r="D820" s="38"/>
    </row>
    <row r="821" spans="1:4" x14ac:dyDescent="0.25">
      <c r="A821" s="38"/>
      <c r="B821" s="38"/>
      <c r="C821" s="38"/>
      <c r="D821" s="38"/>
    </row>
    <row r="822" spans="1:4" x14ac:dyDescent="0.25">
      <c r="A822" s="38"/>
      <c r="B822" s="38"/>
      <c r="C822" s="38"/>
      <c r="D822" s="38"/>
    </row>
    <row r="823" spans="1:4" x14ac:dyDescent="0.25">
      <c r="A823" s="38"/>
      <c r="B823" s="38"/>
      <c r="C823" s="38"/>
      <c r="D823" s="38"/>
    </row>
    <row r="824" spans="1:4" x14ac:dyDescent="0.25">
      <c r="A824" s="38"/>
      <c r="B824" s="38"/>
      <c r="C824" s="38"/>
      <c r="D824" s="38"/>
    </row>
    <row r="825" spans="1:4" x14ac:dyDescent="0.25">
      <c r="A825" s="38"/>
      <c r="B825" s="38"/>
      <c r="C825" s="38"/>
      <c r="D825" s="38"/>
    </row>
    <row r="826" spans="1:4" x14ac:dyDescent="0.25">
      <c r="A826" s="38"/>
      <c r="B826" s="38"/>
      <c r="C826" s="38"/>
      <c r="D826" s="38"/>
    </row>
    <row r="827" spans="1:4" x14ac:dyDescent="0.25">
      <c r="A827" s="38"/>
      <c r="B827" s="38"/>
      <c r="C827" s="38"/>
      <c r="D827" s="38"/>
    </row>
    <row r="828" spans="1:4" x14ac:dyDescent="0.25">
      <c r="A828" s="38"/>
      <c r="B828" s="38"/>
      <c r="C828" s="38"/>
      <c r="D828" s="38"/>
    </row>
    <row r="829" spans="1:4" x14ac:dyDescent="0.25">
      <c r="A829" s="38"/>
      <c r="B829" s="38"/>
      <c r="C829" s="38"/>
      <c r="D829" s="38"/>
    </row>
    <row r="830" spans="1:4" x14ac:dyDescent="0.25">
      <c r="A830" s="38"/>
      <c r="B830" s="38"/>
      <c r="C830" s="38"/>
      <c r="D830" s="38"/>
    </row>
    <row r="831" spans="1:4" x14ac:dyDescent="0.25">
      <c r="A831" s="38"/>
      <c r="B831" s="38"/>
      <c r="C831" s="38"/>
      <c r="D831" s="38"/>
    </row>
    <row r="832" spans="1:4" x14ac:dyDescent="0.25">
      <c r="A832" s="38"/>
      <c r="B832" s="38"/>
      <c r="C832" s="38"/>
      <c r="D832" s="38"/>
    </row>
    <row r="833" spans="1:4" x14ac:dyDescent="0.25">
      <c r="A833" s="38"/>
      <c r="B833" s="38"/>
      <c r="C833" s="38"/>
      <c r="D833" s="38"/>
    </row>
    <row r="834" spans="1:4" x14ac:dyDescent="0.25">
      <c r="A834" s="38"/>
      <c r="B834" s="38"/>
      <c r="C834" s="38"/>
      <c r="D834" s="38"/>
    </row>
    <row r="835" spans="1:4" x14ac:dyDescent="0.25">
      <c r="A835" s="38"/>
      <c r="B835" s="38"/>
      <c r="C835" s="38"/>
      <c r="D835" s="38"/>
    </row>
    <row r="836" spans="1:4" x14ac:dyDescent="0.25">
      <c r="A836" s="38"/>
      <c r="B836" s="38"/>
      <c r="C836" s="38"/>
      <c r="D836" s="38"/>
    </row>
    <row r="837" spans="1:4" x14ac:dyDescent="0.25">
      <c r="A837" s="38"/>
      <c r="B837" s="38"/>
      <c r="C837" s="38"/>
      <c r="D837" s="38"/>
    </row>
    <row r="838" spans="1:4" x14ac:dyDescent="0.25">
      <c r="A838" s="38"/>
      <c r="B838" s="38"/>
      <c r="C838" s="38"/>
      <c r="D838" s="38"/>
    </row>
    <row r="839" spans="1:4" x14ac:dyDescent="0.25">
      <c r="A839" s="38"/>
      <c r="B839" s="38"/>
      <c r="C839" s="38"/>
      <c r="D839" s="38"/>
    </row>
    <row r="840" spans="1:4" x14ac:dyDescent="0.25">
      <c r="A840" s="38"/>
      <c r="B840" s="38"/>
      <c r="C840" s="38"/>
      <c r="D840" s="38"/>
    </row>
    <row r="841" spans="1:4" x14ac:dyDescent="0.25">
      <c r="A841" s="38"/>
      <c r="B841" s="38"/>
      <c r="C841" s="38"/>
      <c r="D841" s="38"/>
    </row>
    <row r="842" spans="1:4" x14ac:dyDescent="0.25">
      <c r="A842" s="38"/>
      <c r="B842" s="38"/>
      <c r="C842" s="38"/>
      <c r="D842" s="38"/>
    </row>
    <row r="843" spans="1:4" x14ac:dyDescent="0.25">
      <c r="A843" s="38"/>
      <c r="B843" s="38"/>
      <c r="C843" s="38"/>
      <c r="D843" s="38"/>
    </row>
    <row r="844" spans="1:4" x14ac:dyDescent="0.25">
      <c r="A844" s="38"/>
      <c r="B844" s="38"/>
      <c r="C844" s="38"/>
      <c r="D844" s="38"/>
    </row>
    <row r="845" spans="1:4" x14ac:dyDescent="0.25">
      <c r="A845" s="38"/>
      <c r="B845" s="38"/>
      <c r="C845" s="38"/>
      <c r="D845" s="38"/>
    </row>
    <row r="846" spans="1:4" x14ac:dyDescent="0.25">
      <c r="A846" s="38"/>
      <c r="B846" s="38"/>
      <c r="C846" s="38"/>
      <c r="D846" s="38"/>
    </row>
    <row r="847" spans="1:4" x14ac:dyDescent="0.25">
      <c r="A847" s="38"/>
      <c r="B847" s="38"/>
      <c r="C847" s="38"/>
      <c r="D847" s="38"/>
    </row>
    <row r="848" spans="1:4" x14ac:dyDescent="0.25">
      <c r="A848" s="38"/>
      <c r="B848" s="38"/>
      <c r="C848" s="38"/>
      <c r="D848" s="38"/>
    </row>
    <row r="849" spans="1:4" x14ac:dyDescent="0.25">
      <c r="A849" s="38"/>
      <c r="B849" s="38"/>
      <c r="C849" s="38"/>
      <c r="D849" s="38"/>
    </row>
    <row r="850" spans="1:4" x14ac:dyDescent="0.25">
      <c r="A850" s="38"/>
      <c r="B850" s="38"/>
      <c r="C850" s="38"/>
      <c r="D850" s="38"/>
    </row>
    <row r="851" spans="1:4" x14ac:dyDescent="0.25">
      <c r="A851" s="38"/>
      <c r="B851" s="38"/>
      <c r="C851" s="38"/>
      <c r="D851" s="38"/>
    </row>
    <row r="852" spans="1:4" x14ac:dyDescent="0.25">
      <c r="A852" s="38"/>
      <c r="B852" s="38"/>
      <c r="C852" s="38"/>
      <c r="D852" s="38"/>
    </row>
    <row r="853" spans="1:4" x14ac:dyDescent="0.25">
      <c r="A853" s="38"/>
      <c r="B853" s="38"/>
      <c r="C853" s="38"/>
      <c r="D853" s="38"/>
    </row>
    <row r="854" spans="1:4" x14ac:dyDescent="0.25">
      <c r="A854" s="38"/>
      <c r="B854" s="38"/>
      <c r="C854" s="38"/>
      <c r="D854" s="38"/>
    </row>
    <row r="855" spans="1:4" x14ac:dyDescent="0.25">
      <c r="A855" s="38"/>
      <c r="B855" s="38"/>
      <c r="C855" s="38"/>
      <c r="D855" s="38"/>
    </row>
    <row r="856" spans="1:4" x14ac:dyDescent="0.25">
      <c r="A856" s="38"/>
      <c r="B856" s="38"/>
      <c r="C856" s="38"/>
      <c r="D856" s="38"/>
    </row>
    <row r="857" spans="1:4" x14ac:dyDescent="0.25">
      <c r="A857" s="38"/>
      <c r="B857" s="38"/>
      <c r="C857" s="38"/>
      <c r="D857" s="38"/>
    </row>
    <row r="858" spans="1:4" x14ac:dyDescent="0.25">
      <c r="A858" s="38"/>
      <c r="B858" s="38"/>
      <c r="C858" s="38"/>
      <c r="D858" s="38"/>
    </row>
    <row r="859" spans="1:4" x14ac:dyDescent="0.25">
      <c r="A859" s="38"/>
      <c r="B859" s="38"/>
      <c r="C859" s="38"/>
      <c r="D859" s="38"/>
    </row>
    <row r="860" spans="1:4" x14ac:dyDescent="0.25">
      <c r="A860" s="38"/>
      <c r="B860" s="38"/>
      <c r="C860" s="38"/>
      <c r="D860" s="38"/>
    </row>
    <row r="861" spans="1:4" x14ac:dyDescent="0.25">
      <c r="A861" s="38"/>
      <c r="B861" s="38"/>
      <c r="C861" s="38"/>
      <c r="D861" s="38"/>
    </row>
    <row r="862" spans="1:4" x14ac:dyDescent="0.25">
      <c r="A862" s="38"/>
      <c r="B862" s="38"/>
      <c r="C862" s="38"/>
      <c r="D862" s="38"/>
    </row>
    <row r="863" spans="1:4" x14ac:dyDescent="0.25">
      <c r="A863" s="38"/>
      <c r="B863" s="38"/>
      <c r="C863" s="38"/>
      <c r="D863" s="38"/>
    </row>
    <row r="864" spans="1:4" x14ac:dyDescent="0.25">
      <c r="A864" s="38"/>
      <c r="B864" s="38"/>
      <c r="C864" s="38"/>
      <c r="D864" s="38"/>
    </row>
    <row r="865" spans="1:4" x14ac:dyDescent="0.25">
      <c r="A865" s="38"/>
      <c r="B865" s="38"/>
      <c r="C865" s="38"/>
      <c r="D865" s="38"/>
    </row>
    <row r="866" spans="1:4" x14ac:dyDescent="0.25">
      <c r="A866" s="38"/>
      <c r="B866" s="38"/>
      <c r="C866" s="38"/>
      <c r="D866" s="38"/>
    </row>
    <row r="867" spans="1:4" x14ac:dyDescent="0.25">
      <c r="A867" s="38"/>
      <c r="B867" s="38"/>
      <c r="C867" s="38"/>
      <c r="D867" s="38"/>
    </row>
    <row r="868" spans="1:4" x14ac:dyDescent="0.25">
      <c r="A868" s="38"/>
      <c r="B868" s="38"/>
      <c r="C868" s="38"/>
      <c r="D868" s="38"/>
    </row>
    <row r="869" spans="1:4" x14ac:dyDescent="0.25">
      <c r="A869" s="38"/>
      <c r="B869" s="38"/>
      <c r="C869" s="38"/>
      <c r="D869" s="38"/>
    </row>
    <row r="870" spans="1:4" x14ac:dyDescent="0.25">
      <c r="A870" s="38"/>
      <c r="B870" s="38"/>
      <c r="C870" s="38"/>
      <c r="D870" s="38"/>
    </row>
    <row r="871" spans="1:4" x14ac:dyDescent="0.25">
      <c r="A871" s="38"/>
      <c r="B871" s="38"/>
      <c r="C871" s="38"/>
      <c r="D871" s="38"/>
    </row>
    <row r="872" spans="1:4" x14ac:dyDescent="0.25">
      <c r="A872" s="38"/>
      <c r="B872" s="38"/>
      <c r="C872" s="38"/>
      <c r="D872" s="38"/>
    </row>
    <row r="873" spans="1:4" x14ac:dyDescent="0.25">
      <c r="A873" s="38"/>
      <c r="B873" s="38"/>
      <c r="C873" s="38"/>
      <c r="D873" s="38"/>
    </row>
    <row r="874" spans="1:4" x14ac:dyDescent="0.25">
      <c r="A874" s="38"/>
      <c r="B874" s="38"/>
      <c r="C874" s="38"/>
      <c r="D874" s="38"/>
    </row>
    <row r="875" spans="1:4" x14ac:dyDescent="0.25">
      <c r="A875" s="38"/>
      <c r="B875" s="38"/>
      <c r="C875" s="38"/>
      <c r="D875" s="38"/>
    </row>
    <row r="876" spans="1:4" x14ac:dyDescent="0.25">
      <c r="A876" s="38"/>
      <c r="B876" s="38"/>
      <c r="C876" s="38"/>
      <c r="D876" s="38"/>
    </row>
    <row r="877" spans="1:4" x14ac:dyDescent="0.25">
      <c r="A877" s="38"/>
      <c r="B877" s="38"/>
      <c r="C877" s="38"/>
      <c r="D877" s="38"/>
    </row>
    <row r="878" spans="1:4" x14ac:dyDescent="0.25">
      <c r="A878" s="38"/>
      <c r="B878" s="38"/>
      <c r="C878" s="38"/>
      <c r="D878" s="38"/>
    </row>
    <row r="879" spans="1:4" x14ac:dyDescent="0.25">
      <c r="A879" s="38"/>
      <c r="B879" s="38"/>
      <c r="C879" s="38"/>
      <c r="D879" s="38"/>
    </row>
    <row r="880" spans="1:4" x14ac:dyDescent="0.25">
      <c r="A880" s="38"/>
      <c r="B880" s="38"/>
      <c r="C880" s="38"/>
      <c r="D880" s="38"/>
    </row>
    <row r="881" spans="1:4" x14ac:dyDescent="0.25">
      <c r="A881" s="38"/>
      <c r="B881" s="38"/>
      <c r="C881" s="38"/>
      <c r="D881" s="38"/>
    </row>
    <row r="882" spans="1:4" x14ac:dyDescent="0.25">
      <c r="A882" s="38"/>
      <c r="B882" s="38"/>
      <c r="C882" s="38"/>
      <c r="D882" s="38"/>
    </row>
    <row r="883" spans="1:4" x14ac:dyDescent="0.25">
      <c r="A883" s="38"/>
      <c r="B883" s="38"/>
      <c r="C883" s="38"/>
      <c r="D883" s="38"/>
    </row>
    <row r="884" spans="1:4" x14ac:dyDescent="0.25">
      <c r="A884" s="38"/>
      <c r="B884" s="38"/>
      <c r="C884" s="38"/>
      <c r="D884" s="38"/>
    </row>
    <row r="885" spans="1:4" x14ac:dyDescent="0.25">
      <c r="A885" s="38"/>
      <c r="B885" s="38"/>
      <c r="C885" s="38"/>
      <c r="D885" s="38"/>
    </row>
    <row r="886" spans="1:4" x14ac:dyDescent="0.25">
      <c r="A886" s="38"/>
      <c r="B886" s="38"/>
      <c r="C886" s="38"/>
      <c r="D886" s="38"/>
    </row>
    <row r="887" spans="1:4" x14ac:dyDescent="0.25">
      <c r="A887" s="38"/>
      <c r="B887" s="38"/>
      <c r="C887" s="38"/>
      <c r="D887" s="38"/>
    </row>
    <row r="888" spans="1:4" x14ac:dyDescent="0.25">
      <c r="A888" s="38"/>
      <c r="B888" s="38"/>
      <c r="C888" s="38"/>
      <c r="D888" s="38"/>
    </row>
    <row r="889" spans="1:4" x14ac:dyDescent="0.25">
      <c r="A889" s="38"/>
      <c r="B889" s="38"/>
      <c r="C889" s="38"/>
      <c r="D889" s="38"/>
    </row>
    <row r="890" spans="1:4" x14ac:dyDescent="0.25">
      <c r="A890" s="38"/>
      <c r="B890" s="38"/>
      <c r="C890" s="38"/>
      <c r="D890" s="38"/>
    </row>
    <row r="891" spans="1:4" x14ac:dyDescent="0.25">
      <c r="A891" s="38"/>
      <c r="B891" s="38"/>
      <c r="C891" s="38"/>
      <c r="D891" s="38"/>
    </row>
    <row r="892" spans="1:4" x14ac:dyDescent="0.25">
      <c r="A892" s="38"/>
      <c r="B892" s="38"/>
      <c r="C892" s="38"/>
      <c r="D892" s="38"/>
    </row>
    <row r="893" spans="1:4" x14ac:dyDescent="0.25">
      <c r="A893" s="38"/>
      <c r="B893" s="38"/>
      <c r="C893" s="38"/>
      <c r="D893" s="38"/>
    </row>
    <row r="894" spans="1:4" x14ac:dyDescent="0.25">
      <c r="A894" s="38"/>
      <c r="B894" s="38"/>
      <c r="C894" s="38"/>
      <c r="D894" s="38"/>
    </row>
    <row r="895" spans="1:4" x14ac:dyDescent="0.25">
      <c r="A895" s="38"/>
      <c r="B895" s="38"/>
      <c r="C895" s="38"/>
      <c r="D895" s="38"/>
    </row>
    <row r="896" spans="1:4" x14ac:dyDescent="0.25">
      <c r="A896" s="38"/>
      <c r="B896" s="38"/>
      <c r="C896" s="38"/>
      <c r="D896" s="38"/>
    </row>
    <row r="897" spans="1:4" x14ac:dyDescent="0.25">
      <c r="A897" s="38"/>
      <c r="B897" s="38"/>
      <c r="C897" s="38"/>
      <c r="D897" s="38"/>
    </row>
    <row r="898" spans="1:4" x14ac:dyDescent="0.25">
      <c r="A898" s="38"/>
      <c r="B898" s="38"/>
      <c r="C898" s="38"/>
      <c r="D898" s="38"/>
    </row>
    <row r="899" spans="1:4" x14ac:dyDescent="0.25">
      <c r="A899" s="38"/>
      <c r="B899" s="38"/>
      <c r="C899" s="38"/>
      <c r="D899" s="38"/>
    </row>
    <row r="900" spans="1:4" x14ac:dyDescent="0.25">
      <c r="A900" s="38"/>
      <c r="B900" s="38"/>
      <c r="C900" s="38"/>
      <c r="D900" s="38"/>
    </row>
    <row r="901" spans="1:4" x14ac:dyDescent="0.25">
      <c r="A901" s="38"/>
      <c r="B901" s="38"/>
      <c r="C901" s="38"/>
      <c r="D901" s="38"/>
    </row>
    <row r="902" spans="1:4" x14ac:dyDescent="0.25">
      <c r="A902" s="38"/>
      <c r="B902" s="38"/>
      <c r="C902" s="38"/>
      <c r="D902" s="38"/>
    </row>
    <row r="903" spans="1:4" x14ac:dyDescent="0.25">
      <c r="A903" s="38"/>
      <c r="B903" s="38"/>
      <c r="C903" s="38"/>
      <c r="D903" s="38"/>
    </row>
    <row r="904" spans="1:4" x14ac:dyDescent="0.25">
      <c r="A904" s="38"/>
      <c r="B904" s="38"/>
      <c r="C904" s="38"/>
      <c r="D904" s="38"/>
    </row>
    <row r="905" spans="1:4" x14ac:dyDescent="0.25">
      <c r="A905" s="38"/>
      <c r="B905" s="38"/>
      <c r="C905" s="38"/>
      <c r="D905" s="38"/>
    </row>
    <row r="906" spans="1:4" x14ac:dyDescent="0.25">
      <c r="A906" s="38"/>
      <c r="B906" s="38"/>
      <c r="C906" s="38"/>
      <c r="D906" s="38"/>
    </row>
    <row r="907" spans="1:4" x14ac:dyDescent="0.25">
      <c r="A907" s="38"/>
      <c r="B907" s="38"/>
      <c r="C907" s="38"/>
      <c r="D907" s="38"/>
    </row>
    <row r="908" spans="1:4" x14ac:dyDescent="0.25">
      <c r="A908" s="38"/>
      <c r="B908" s="38"/>
      <c r="C908" s="38"/>
      <c r="D908" s="38"/>
    </row>
    <row r="909" spans="1:4" x14ac:dyDescent="0.25">
      <c r="A909" s="38"/>
      <c r="B909" s="38"/>
      <c r="C909" s="38"/>
      <c r="D909" s="38"/>
    </row>
    <row r="910" spans="1:4" x14ac:dyDescent="0.25">
      <c r="A910" s="38"/>
      <c r="B910" s="38"/>
      <c r="C910" s="38"/>
      <c r="D910" s="38"/>
    </row>
    <row r="911" spans="1:4" x14ac:dyDescent="0.25">
      <c r="A911" s="38"/>
      <c r="B911" s="38"/>
      <c r="C911" s="38"/>
      <c r="D911" s="38"/>
    </row>
    <row r="912" spans="1:4" x14ac:dyDescent="0.25">
      <c r="A912" s="38"/>
      <c r="B912" s="38"/>
      <c r="C912" s="38"/>
      <c r="D912" s="38"/>
    </row>
    <row r="913" spans="1:4" x14ac:dyDescent="0.25">
      <c r="A913" s="38"/>
      <c r="B913" s="38"/>
      <c r="C913" s="38"/>
      <c r="D913" s="38"/>
    </row>
    <row r="914" spans="1:4" x14ac:dyDescent="0.25">
      <c r="A914" s="38"/>
      <c r="B914" s="38"/>
      <c r="C914" s="38"/>
      <c r="D914" s="38"/>
    </row>
    <row r="915" spans="1:4" x14ac:dyDescent="0.25">
      <c r="A915" s="38"/>
      <c r="B915" s="38"/>
      <c r="C915" s="38"/>
      <c r="D915" s="38"/>
    </row>
    <row r="916" spans="1:4" x14ac:dyDescent="0.25">
      <c r="A916" s="38"/>
      <c r="B916" s="38"/>
      <c r="C916" s="38"/>
      <c r="D916" s="38"/>
    </row>
    <row r="917" spans="1:4" x14ac:dyDescent="0.25">
      <c r="A917" s="38"/>
      <c r="B917" s="38"/>
      <c r="C917" s="38"/>
      <c r="D917" s="38"/>
    </row>
    <row r="918" spans="1:4" x14ac:dyDescent="0.25">
      <c r="A918" s="38"/>
      <c r="B918" s="38"/>
      <c r="C918" s="38"/>
      <c r="D918" s="38"/>
    </row>
    <row r="919" spans="1:4" x14ac:dyDescent="0.25">
      <c r="A919" s="38"/>
      <c r="B919" s="38"/>
      <c r="C919" s="38"/>
      <c r="D919" s="38"/>
    </row>
    <row r="920" spans="1:4" x14ac:dyDescent="0.25">
      <c r="A920" s="38"/>
      <c r="B920" s="38"/>
      <c r="C920" s="38"/>
      <c r="D920" s="38"/>
    </row>
    <row r="921" spans="1:4" x14ac:dyDescent="0.25">
      <c r="A921" s="38"/>
      <c r="B921" s="38"/>
      <c r="C921" s="38"/>
      <c r="D921" s="38"/>
    </row>
    <row r="922" spans="1:4" x14ac:dyDescent="0.25">
      <c r="A922" s="38"/>
      <c r="B922" s="38"/>
      <c r="C922" s="38"/>
      <c r="D922" s="38"/>
    </row>
    <row r="923" spans="1:4" x14ac:dyDescent="0.25">
      <c r="A923" s="38"/>
      <c r="B923" s="38"/>
      <c r="C923" s="38"/>
      <c r="D923" s="38"/>
    </row>
    <row r="924" spans="1:4" x14ac:dyDescent="0.25">
      <c r="A924" s="38"/>
      <c r="B924" s="38"/>
      <c r="C924" s="38"/>
      <c r="D924" s="38"/>
    </row>
    <row r="925" spans="1:4" x14ac:dyDescent="0.25">
      <c r="A925" s="38"/>
      <c r="B925" s="38"/>
      <c r="C925" s="38"/>
      <c r="D925" s="38"/>
    </row>
    <row r="926" spans="1:4" x14ac:dyDescent="0.25">
      <c r="A926" s="38"/>
      <c r="B926" s="38"/>
      <c r="C926" s="38"/>
      <c r="D926" s="38"/>
    </row>
    <row r="927" spans="1:4" x14ac:dyDescent="0.25">
      <c r="A927" s="38"/>
      <c r="B927" s="38"/>
      <c r="C927" s="38"/>
      <c r="D927" s="38"/>
    </row>
    <row r="928" spans="1:4" x14ac:dyDescent="0.25">
      <c r="A928" s="38"/>
      <c r="B928" s="38"/>
      <c r="C928" s="38"/>
      <c r="D928" s="38"/>
    </row>
    <row r="929" spans="1:4" x14ac:dyDescent="0.25">
      <c r="A929" s="38"/>
      <c r="B929" s="38"/>
      <c r="C929" s="38"/>
      <c r="D929" s="38"/>
    </row>
    <row r="930" spans="1:4" x14ac:dyDescent="0.25">
      <c r="A930" s="38"/>
      <c r="B930" s="38"/>
      <c r="C930" s="38"/>
      <c r="D930" s="38"/>
    </row>
    <row r="931" spans="1:4" x14ac:dyDescent="0.25">
      <c r="A931" s="38"/>
      <c r="B931" s="38"/>
      <c r="C931" s="38"/>
      <c r="D931" s="38"/>
    </row>
    <row r="932" spans="1:4" x14ac:dyDescent="0.25">
      <c r="A932" s="38"/>
      <c r="B932" s="38"/>
      <c r="C932" s="38"/>
      <c r="D932" s="38"/>
    </row>
    <row r="933" spans="1:4" x14ac:dyDescent="0.25">
      <c r="A933" s="38"/>
      <c r="B933" s="38"/>
      <c r="C933" s="38"/>
      <c r="D933" s="38"/>
    </row>
    <row r="934" spans="1:4" x14ac:dyDescent="0.25">
      <c r="A934" s="38"/>
      <c r="B934" s="38"/>
      <c r="C934" s="38"/>
      <c r="D934" s="38"/>
    </row>
    <row r="935" spans="1:4" x14ac:dyDescent="0.25">
      <c r="A935" s="38"/>
      <c r="B935" s="38"/>
      <c r="C935" s="38"/>
      <c r="D935" s="38"/>
    </row>
    <row r="936" spans="1:4" x14ac:dyDescent="0.25">
      <c r="A936" s="38"/>
      <c r="B936" s="38"/>
      <c r="C936" s="38"/>
      <c r="D936" s="38"/>
    </row>
    <row r="937" spans="1:4" x14ac:dyDescent="0.25">
      <c r="A937" s="38"/>
      <c r="B937" s="38"/>
      <c r="C937" s="38"/>
      <c r="D937" s="38"/>
    </row>
    <row r="938" spans="1:4" x14ac:dyDescent="0.25">
      <c r="A938" s="38"/>
      <c r="B938" s="38"/>
      <c r="C938" s="38"/>
      <c r="D938" s="38"/>
    </row>
    <row r="939" spans="1:4" x14ac:dyDescent="0.25">
      <c r="A939" s="38"/>
      <c r="B939" s="38"/>
      <c r="C939" s="38"/>
      <c r="D939" s="38"/>
    </row>
    <row r="940" spans="1:4" x14ac:dyDescent="0.25">
      <c r="A940" s="38"/>
      <c r="B940" s="38"/>
      <c r="C940" s="38"/>
      <c r="D940" s="38"/>
    </row>
    <row r="941" spans="1:4" x14ac:dyDescent="0.25">
      <c r="A941" s="38"/>
      <c r="B941" s="38"/>
      <c r="C941" s="38"/>
      <c r="D941" s="38"/>
    </row>
    <row r="942" spans="1:4" x14ac:dyDescent="0.25">
      <c r="A942" s="38"/>
      <c r="B942" s="38"/>
      <c r="C942" s="38"/>
      <c r="D942" s="38"/>
    </row>
    <row r="943" spans="1:4" x14ac:dyDescent="0.25">
      <c r="A943" s="38"/>
      <c r="B943" s="38"/>
      <c r="C943" s="38"/>
      <c r="D943" s="38"/>
    </row>
    <row r="944" spans="1:4" x14ac:dyDescent="0.25">
      <c r="A944" s="38"/>
      <c r="B944" s="38"/>
      <c r="C944" s="38"/>
      <c r="D944" s="38"/>
    </row>
    <row r="945" spans="1:4" x14ac:dyDescent="0.25">
      <c r="A945" s="38"/>
      <c r="B945" s="38"/>
      <c r="C945" s="38"/>
      <c r="D945" s="38"/>
    </row>
    <row r="946" spans="1:4" x14ac:dyDescent="0.25">
      <c r="A946" s="38"/>
      <c r="B946" s="38"/>
      <c r="C946" s="38"/>
      <c r="D946" s="38"/>
    </row>
    <row r="947" spans="1:4" x14ac:dyDescent="0.25">
      <c r="A947" s="38"/>
      <c r="B947" s="38"/>
      <c r="C947" s="38"/>
      <c r="D947" s="38"/>
    </row>
    <row r="948" spans="1:4" x14ac:dyDescent="0.25">
      <c r="A948" s="38"/>
      <c r="B948" s="38"/>
      <c r="C948" s="38"/>
      <c r="D948" s="38"/>
    </row>
    <row r="949" spans="1:4" x14ac:dyDescent="0.25">
      <c r="A949" s="38"/>
      <c r="B949" s="38"/>
      <c r="C949" s="38"/>
      <c r="D949" s="38"/>
    </row>
    <row r="950" spans="1:4" x14ac:dyDescent="0.25">
      <c r="A950" s="38"/>
      <c r="B950" s="38"/>
      <c r="C950" s="38"/>
      <c r="D950" s="38"/>
    </row>
    <row r="951" spans="1:4" x14ac:dyDescent="0.25">
      <c r="A951" s="38"/>
      <c r="B951" s="38"/>
      <c r="C951" s="38"/>
      <c r="D951" s="38"/>
    </row>
    <row r="952" spans="1:4" x14ac:dyDescent="0.25">
      <c r="A952" s="38"/>
      <c r="B952" s="38"/>
      <c r="C952" s="38"/>
      <c r="D952" s="38"/>
    </row>
    <row r="953" spans="1:4" x14ac:dyDescent="0.25">
      <c r="A953" s="38"/>
      <c r="B953" s="38"/>
      <c r="C953" s="38"/>
      <c r="D953" s="38"/>
    </row>
    <row r="954" spans="1:4" x14ac:dyDescent="0.25">
      <c r="A954" s="38"/>
      <c r="B954" s="38"/>
      <c r="C954" s="38"/>
      <c r="D954" s="38"/>
    </row>
    <row r="955" spans="1:4" x14ac:dyDescent="0.25">
      <c r="A955" s="38"/>
      <c r="B955" s="38"/>
      <c r="C955" s="38"/>
      <c r="D955" s="38"/>
    </row>
    <row r="956" spans="1:4" x14ac:dyDescent="0.25">
      <c r="A956" s="38"/>
      <c r="B956" s="38"/>
      <c r="C956" s="38"/>
      <c r="D956" s="38"/>
    </row>
    <row r="957" spans="1:4" x14ac:dyDescent="0.25">
      <c r="A957" s="38"/>
      <c r="B957" s="38"/>
      <c r="C957" s="38"/>
      <c r="D957" s="38"/>
    </row>
    <row r="958" spans="1:4" x14ac:dyDescent="0.25">
      <c r="A958" s="38"/>
      <c r="B958" s="38"/>
      <c r="C958" s="38"/>
      <c r="D958" s="38"/>
    </row>
    <row r="959" spans="1:4" x14ac:dyDescent="0.25">
      <c r="A959" s="38"/>
      <c r="B959" s="38"/>
      <c r="C959" s="38"/>
      <c r="D959" s="38"/>
    </row>
    <row r="960" spans="1:4" x14ac:dyDescent="0.25">
      <c r="A960" s="38"/>
      <c r="B960" s="38"/>
      <c r="C960" s="38"/>
      <c r="D960" s="38"/>
    </row>
    <row r="961" spans="1:4" x14ac:dyDescent="0.25">
      <c r="A961" s="38"/>
      <c r="B961" s="38"/>
      <c r="C961" s="38"/>
      <c r="D961" s="38"/>
    </row>
    <row r="962" spans="1:4" x14ac:dyDescent="0.25">
      <c r="A962" s="38"/>
      <c r="B962" s="38"/>
      <c r="C962" s="38"/>
      <c r="D962" s="38"/>
    </row>
    <row r="963" spans="1:4" x14ac:dyDescent="0.25">
      <c r="A963" s="38"/>
      <c r="B963" s="38"/>
      <c r="C963" s="38"/>
      <c r="D963" s="38"/>
    </row>
    <row r="964" spans="1:4" x14ac:dyDescent="0.25">
      <c r="A964" s="38"/>
      <c r="B964" s="38"/>
      <c r="C964" s="38"/>
      <c r="D964" s="38"/>
    </row>
    <row r="965" spans="1:4" x14ac:dyDescent="0.25">
      <c r="A965" s="38"/>
      <c r="B965" s="38"/>
      <c r="C965" s="38"/>
      <c r="D965" s="38"/>
    </row>
    <row r="966" spans="1:4" x14ac:dyDescent="0.25">
      <c r="A966" s="38"/>
      <c r="B966" s="38"/>
      <c r="C966" s="38"/>
      <c r="D966" s="38"/>
    </row>
    <row r="967" spans="1:4" x14ac:dyDescent="0.25">
      <c r="A967" s="38"/>
      <c r="B967" s="38"/>
      <c r="C967" s="38"/>
      <c r="D967" s="38"/>
    </row>
    <row r="968" spans="1:4" x14ac:dyDescent="0.25">
      <c r="A968" s="38"/>
      <c r="B968" s="38"/>
      <c r="C968" s="38"/>
      <c r="D968" s="38"/>
    </row>
    <row r="969" spans="1:4" x14ac:dyDescent="0.25">
      <c r="A969" s="38"/>
      <c r="B969" s="38"/>
      <c r="C969" s="38"/>
      <c r="D969" s="38"/>
    </row>
    <row r="970" spans="1:4" x14ac:dyDescent="0.25">
      <c r="A970" s="38"/>
      <c r="B970" s="38"/>
      <c r="C970" s="38"/>
      <c r="D970" s="38"/>
    </row>
    <row r="971" spans="1:4" x14ac:dyDescent="0.25">
      <c r="A971" s="38"/>
      <c r="B971" s="38"/>
      <c r="C971" s="38"/>
      <c r="D971" s="38"/>
    </row>
    <row r="972" spans="1:4" x14ac:dyDescent="0.25">
      <c r="A972" s="38"/>
      <c r="B972" s="38"/>
      <c r="C972" s="38"/>
      <c r="D972" s="38"/>
    </row>
    <row r="973" spans="1:4" x14ac:dyDescent="0.25">
      <c r="A973" s="38"/>
      <c r="B973" s="38"/>
      <c r="C973" s="38"/>
      <c r="D973" s="38"/>
    </row>
    <row r="974" spans="1:4" x14ac:dyDescent="0.25">
      <c r="A974" s="38"/>
      <c r="B974" s="38"/>
      <c r="C974" s="38"/>
      <c r="D974" s="38"/>
    </row>
    <row r="975" spans="1:4" x14ac:dyDescent="0.25">
      <c r="A975" s="38"/>
      <c r="B975" s="38"/>
      <c r="C975" s="38"/>
      <c r="D975" s="38"/>
    </row>
    <row r="976" spans="1:4" x14ac:dyDescent="0.25">
      <c r="A976" s="38"/>
      <c r="B976" s="38"/>
      <c r="C976" s="38"/>
      <c r="D976" s="38"/>
    </row>
    <row r="977" spans="1:4" x14ac:dyDescent="0.25">
      <c r="A977" s="38"/>
      <c r="B977" s="38"/>
      <c r="C977" s="38"/>
      <c r="D977" s="38"/>
    </row>
    <row r="978" spans="1:4" x14ac:dyDescent="0.25">
      <c r="A978" s="38"/>
      <c r="B978" s="38"/>
      <c r="C978" s="38"/>
      <c r="D978" s="38"/>
    </row>
    <row r="979" spans="1:4" x14ac:dyDescent="0.25">
      <c r="A979" s="38"/>
      <c r="B979" s="38"/>
      <c r="C979" s="38"/>
      <c r="D979" s="38"/>
    </row>
    <row r="980" spans="1:4" x14ac:dyDescent="0.25">
      <c r="A980" s="38"/>
      <c r="B980" s="38"/>
      <c r="C980" s="38"/>
      <c r="D980" s="38"/>
    </row>
    <row r="981" spans="1:4" x14ac:dyDescent="0.25">
      <c r="A981" s="38"/>
      <c r="B981" s="38"/>
      <c r="C981" s="38"/>
      <c r="D981" s="38"/>
    </row>
    <row r="982" spans="1:4" x14ac:dyDescent="0.25">
      <c r="A982" s="38"/>
      <c r="B982" s="38"/>
      <c r="C982" s="38"/>
      <c r="D982" s="38"/>
    </row>
    <row r="983" spans="1:4" x14ac:dyDescent="0.25">
      <c r="A983" s="38"/>
      <c r="B983" s="38"/>
      <c r="C983" s="38"/>
      <c r="D983" s="38"/>
    </row>
    <row r="984" spans="1:4" x14ac:dyDescent="0.25">
      <c r="A984" s="38"/>
      <c r="B984" s="38"/>
      <c r="C984" s="38"/>
      <c r="D984" s="38"/>
    </row>
    <row r="985" spans="1:4" x14ac:dyDescent="0.25">
      <c r="A985" s="38"/>
      <c r="B985" s="38"/>
      <c r="C985" s="38"/>
      <c r="D985" s="38"/>
    </row>
    <row r="986" spans="1:4" x14ac:dyDescent="0.25">
      <c r="A986" s="38"/>
      <c r="B986" s="38"/>
      <c r="C986" s="38"/>
      <c r="D986" s="38"/>
    </row>
    <row r="987" spans="1:4" x14ac:dyDescent="0.25">
      <c r="A987" s="38"/>
      <c r="B987" s="38"/>
      <c r="C987" s="38"/>
      <c r="D987" s="38"/>
    </row>
    <row r="988" spans="1:4" x14ac:dyDescent="0.25">
      <c r="A988" s="38"/>
      <c r="B988" s="38"/>
      <c r="C988" s="38"/>
      <c r="D988" s="38"/>
    </row>
    <row r="989" spans="1:4" x14ac:dyDescent="0.25">
      <c r="A989" s="38"/>
      <c r="B989" s="38"/>
      <c r="C989" s="38"/>
      <c r="D989" s="38"/>
    </row>
    <row r="990" spans="1:4" x14ac:dyDescent="0.25">
      <c r="A990" s="38"/>
      <c r="B990" s="38"/>
      <c r="C990" s="38"/>
      <c r="D990" s="38"/>
    </row>
    <row r="991" spans="1:4" x14ac:dyDescent="0.25">
      <c r="A991" s="38"/>
      <c r="B991" s="38"/>
      <c r="C991" s="38"/>
      <c r="D991" s="38"/>
    </row>
    <row r="992" spans="1:4" x14ac:dyDescent="0.25">
      <c r="A992" s="38"/>
      <c r="B992" s="38"/>
      <c r="C992" s="38"/>
      <c r="D992" s="38"/>
    </row>
    <row r="993" spans="1:4" x14ac:dyDescent="0.25">
      <c r="A993" s="38"/>
      <c r="B993" s="38"/>
      <c r="C993" s="38"/>
      <c r="D993" s="38"/>
    </row>
    <row r="994" spans="1:4" x14ac:dyDescent="0.25">
      <c r="A994" s="38"/>
      <c r="B994" s="38"/>
      <c r="C994" s="38"/>
      <c r="D994" s="38"/>
    </row>
    <row r="995" spans="1:4" x14ac:dyDescent="0.25">
      <c r="A995" s="38"/>
      <c r="B995" s="38"/>
      <c r="C995" s="38"/>
      <c r="D995" s="38"/>
    </row>
    <row r="996" spans="1:4" x14ac:dyDescent="0.25">
      <c r="A996" s="38"/>
      <c r="B996" s="38"/>
      <c r="C996" s="38"/>
      <c r="D996" s="38"/>
    </row>
    <row r="997" spans="1:4" x14ac:dyDescent="0.25">
      <c r="A997" s="38"/>
      <c r="B997" s="38"/>
      <c r="C997" s="38"/>
      <c r="D997" s="38"/>
    </row>
    <row r="998" spans="1:4" x14ac:dyDescent="0.25">
      <c r="A998" s="38"/>
      <c r="B998" s="38"/>
      <c r="C998" s="38"/>
      <c r="D998" s="38"/>
    </row>
    <row r="999" spans="1:4" x14ac:dyDescent="0.25">
      <c r="A999" s="38"/>
      <c r="B999" s="38"/>
      <c r="C999" s="38"/>
      <c r="D999" s="38"/>
    </row>
    <row r="1000" spans="1:4" x14ac:dyDescent="0.25">
      <c r="A1000" s="38"/>
      <c r="B1000" s="38"/>
      <c r="C1000" s="38"/>
      <c r="D1000" s="38"/>
    </row>
    <row r="1001" spans="1:4" x14ac:dyDescent="0.25">
      <c r="A1001" s="38"/>
      <c r="B1001" s="38"/>
      <c r="C1001" s="38"/>
      <c r="D1001" s="38"/>
    </row>
    <row r="1002" spans="1:4" x14ac:dyDescent="0.25">
      <c r="A1002" s="38"/>
      <c r="B1002" s="38"/>
      <c r="C1002" s="38"/>
      <c r="D1002" s="38"/>
    </row>
    <row r="1003" spans="1:4" x14ac:dyDescent="0.25">
      <c r="A1003" s="38"/>
      <c r="B1003" s="38"/>
      <c r="C1003" s="38"/>
      <c r="D1003" s="38"/>
    </row>
    <row r="1004" spans="1:4" x14ac:dyDescent="0.25">
      <c r="A1004" s="38"/>
      <c r="B1004" s="38"/>
      <c r="C1004" s="38"/>
      <c r="D1004" s="38"/>
    </row>
    <row r="1005" spans="1:4" x14ac:dyDescent="0.25">
      <c r="A1005" s="38"/>
      <c r="B1005" s="38"/>
      <c r="C1005" s="38"/>
      <c r="D1005" s="38"/>
    </row>
    <row r="1006" spans="1:4" x14ac:dyDescent="0.25">
      <c r="A1006" s="38"/>
      <c r="B1006" s="38"/>
      <c r="C1006" s="38"/>
      <c r="D1006" s="38"/>
    </row>
    <row r="1007" spans="1:4" x14ac:dyDescent="0.25">
      <c r="A1007" s="38"/>
      <c r="B1007" s="38"/>
      <c r="C1007" s="38"/>
      <c r="D1007" s="38"/>
    </row>
    <row r="1008" spans="1:4" x14ac:dyDescent="0.25">
      <c r="A1008" s="38"/>
      <c r="B1008" s="38"/>
      <c r="C1008" s="38"/>
      <c r="D1008" s="38"/>
    </row>
    <row r="1009" spans="1:4" x14ac:dyDescent="0.25">
      <c r="A1009" s="38"/>
      <c r="B1009" s="38"/>
      <c r="C1009" s="38"/>
      <c r="D1009" s="38"/>
    </row>
    <row r="1010" spans="1:4" x14ac:dyDescent="0.25">
      <c r="A1010" s="38"/>
      <c r="B1010" s="38"/>
      <c r="C1010" s="38"/>
      <c r="D1010" s="38"/>
    </row>
    <row r="1011" spans="1:4" x14ac:dyDescent="0.25">
      <c r="A1011" s="38"/>
      <c r="B1011" s="38"/>
      <c r="C1011" s="38"/>
      <c r="D1011" s="38"/>
    </row>
    <row r="1012" spans="1:4" x14ac:dyDescent="0.25">
      <c r="A1012" s="38"/>
      <c r="B1012" s="38"/>
      <c r="C1012" s="38"/>
      <c r="D1012" s="38"/>
    </row>
    <row r="1013" spans="1:4" x14ac:dyDescent="0.25">
      <c r="A1013" s="38"/>
      <c r="B1013" s="38"/>
      <c r="C1013" s="38"/>
      <c r="D1013" s="38"/>
    </row>
    <row r="1014" spans="1:4" x14ac:dyDescent="0.25">
      <c r="A1014" s="38"/>
      <c r="B1014" s="38"/>
      <c r="C1014" s="38"/>
      <c r="D1014" s="38"/>
    </row>
    <row r="1015" spans="1:4" x14ac:dyDescent="0.25">
      <c r="A1015" s="38"/>
      <c r="B1015" s="38"/>
      <c r="C1015" s="38"/>
      <c r="D1015" s="38"/>
    </row>
    <row r="1016" spans="1:4" x14ac:dyDescent="0.25">
      <c r="A1016" s="38"/>
      <c r="B1016" s="38"/>
      <c r="C1016" s="38"/>
      <c r="D1016" s="38"/>
    </row>
    <row r="1017" spans="1:4" x14ac:dyDescent="0.25">
      <c r="A1017" s="38"/>
      <c r="B1017" s="38"/>
      <c r="C1017" s="38"/>
      <c r="D1017" s="38"/>
    </row>
    <row r="1018" spans="1:4" x14ac:dyDescent="0.25">
      <c r="A1018" s="38"/>
      <c r="B1018" s="38"/>
      <c r="C1018" s="38"/>
      <c r="D1018" s="38"/>
    </row>
    <row r="1019" spans="1:4" x14ac:dyDescent="0.25">
      <c r="A1019" s="38"/>
      <c r="B1019" s="38"/>
      <c r="C1019" s="38"/>
      <c r="D1019" s="38"/>
    </row>
    <row r="1020" spans="1:4" x14ac:dyDescent="0.25">
      <c r="A1020" s="38"/>
      <c r="B1020" s="38"/>
      <c r="C1020" s="38"/>
      <c r="D1020" s="38"/>
    </row>
    <row r="1021" spans="1:4" x14ac:dyDescent="0.25">
      <c r="A1021" s="38"/>
      <c r="B1021" s="38"/>
      <c r="C1021" s="38"/>
      <c r="D1021" s="38"/>
    </row>
    <row r="1022" spans="1:4" x14ac:dyDescent="0.25">
      <c r="A1022" s="38"/>
      <c r="B1022" s="38"/>
      <c r="C1022" s="38"/>
      <c r="D1022" s="38"/>
    </row>
    <row r="1023" spans="1:4" x14ac:dyDescent="0.25">
      <c r="A1023" s="38"/>
      <c r="B1023" s="38"/>
      <c r="C1023" s="38"/>
      <c r="D1023" s="38"/>
    </row>
    <row r="1024" spans="1:4" x14ac:dyDescent="0.25">
      <c r="A1024" s="38"/>
      <c r="B1024" s="38"/>
      <c r="C1024" s="38"/>
      <c r="D1024" s="38"/>
    </row>
    <row r="1025" spans="1:4" x14ac:dyDescent="0.25">
      <c r="A1025" s="38"/>
      <c r="B1025" s="38"/>
      <c r="C1025" s="38"/>
      <c r="D1025" s="38"/>
    </row>
    <row r="1026" spans="1:4" x14ac:dyDescent="0.25">
      <c r="A1026" s="38"/>
      <c r="B1026" s="38"/>
      <c r="C1026" s="38"/>
      <c r="D1026" s="38"/>
    </row>
    <row r="1027" spans="1:4" x14ac:dyDescent="0.25">
      <c r="A1027" s="38"/>
      <c r="B1027" s="38"/>
      <c r="C1027" s="38"/>
      <c r="D1027" s="38"/>
    </row>
    <row r="1028" spans="1:4" x14ac:dyDescent="0.25">
      <c r="A1028" s="38"/>
      <c r="B1028" s="38"/>
      <c r="C1028" s="38"/>
      <c r="D1028" s="38"/>
    </row>
    <row r="1029" spans="1:4" x14ac:dyDescent="0.25">
      <c r="A1029" s="38"/>
      <c r="B1029" s="38"/>
      <c r="C1029" s="38"/>
      <c r="D1029" s="38"/>
    </row>
    <row r="1030" spans="1:4" x14ac:dyDescent="0.25">
      <c r="A1030" s="38"/>
      <c r="B1030" s="38"/>
      <c r="C1030" s="38"/>
      <c r="D1030" s="38"/>
    </row>
    <row r="1031" spans="1:4" x14ac:dyDescent="0.25">
      <c r="A1031" s="38"/>
      <c r="B1031" s="38"/>
      <c r="C1031" s="38"/>
      <c r="D1031" s="38"/>
    </row>
    <row r="1032" spans="1:4" x14ac:dyDescent="0.25">
      <c r="A1032" s="38"/>
      <c r="B1032" s="38"/>
      <c r="C1032" s="38"/>
      <c r="D1032" s="38"/>
    </row>
    <row r="1033" spans="1:4" x14ac:dyDescent="0.25">
      <c r="A1033" s="38"/>
      <c r="B1033" s="38"/>
      <c r="C1033" s="38"/>
      <c r="D1033" s="38"/>
    </row>
    <row r="1034" spans="1:4" x14ac:dyDescent="0.25">
      <c r="A1034" s="38"/>
      <c r="B1034" s="38"/>
      <c r="C1034" s="38"/>
      <c r="D1034" s="38"/>
    </row>
    <row r="1035" spans="1:4" x14ac:dyDescent="0.25">
      <c r="A1035" s="38"/>
      <c r="B1035" s="38"/>
      <c r="C1035" s="38"/>
      <c r="D1035" s="38"/>
    </row>
    <row r="1036" spans="1:4" x14ac:dyDescent="0.25">
      <c r="A1036" s="38"/>
      <c r="B1036" s="38"/>
      <c r="C1036" s="38"/>
      <c r="D1036" s="38"/>
    </row>
    <row r="1037" spans="1:4" x14ac:dyDescent="0.25">
      <c r="A1037" s="38"/>
      <c r="B1037" s="38"/>
      <c r="C1037" s="38"/>
      <c r="D1037" s="38"/>
    </row>
    <row r="1038" spans="1:4" x14ac:dyDescent="0.25">
      <c r="A1038" s="38"/>
      <c r="B1038" s="38"/>
      <c r="C1038" s="38"/>
      <c r="D1038" s="38"/>
    </row>
    <row r="1039" spans="1:4" x14ac:dyDescent="0.25">
      <c r="A1039" s="38"/>
      <c r="B1039" s="38"/>
      <c r="C1039" s="38"/>
      <c r="D1039" s="38"/>
    </row>
    <row r="1040" spans="1:4" x14ac:dyDescent="0.25">
      <c r="A1040" s="38"/>
      <c r="B1040" s="38"/>
      <c r="C1040" s="38"/>
      <c r="D1040" s="38"/>
    </row>
    <row r="1041" spans="1:4" x14ac:dyDescent="0.25">
      <c r="A1041" s="38"/>
      <c r="B1041" s="38"/>
      <c r="C1041" s="38"/>
      <c r="D1041" s="38"/>
    </row>
    <row r="1042" spans="1:4" x14ac:dyDescent="0.25">
      <c r="A1042" s="38"/>
      <c r="B1042" s="38"/>
      <c r="C1042" s="38"/>
      <c r="D1042" s="38"/>
    </row>
    <row r="1043" spans="1:4" x14ac:dyDescent="0.25">
      <c r="A1043" s="38"/>
      <c r="B1043" s="38"/>
      <c r="C1043" s="38"/>
      <c r="D1043" s="38"/>
    </row>
    <row r="1044" spans="1:4" x14ac:dyDescent="0.25">
      <c r="A1044" s="38"/>
      <c r="B1044" s="38"/>
      <c r="C1044" s="38"/>
      <c r="D1044" s="38"/>
    </row>
    <row r="1045" spans="1:4" x14ac:dyDescent="0.25">
      <c r="A1045" s="38"/>
      <c r="B1045" s="38"/>
      <c r="C1045" s="38"/>
      <c r="D1045" s="38"/>
    </row>
    <row r="1046" spans="1:4" x14ac:dyDescent="0.25">
      <c r="A1046" s="38"/>
      <c r="B1046" s="38"/>
      <c r="C1046" s="38"/>
      <c r="D1046" s="38"/>
    </row>
    <row r="1047" spans="1:4" x14ac:dyDescent="0.25">
      <c r="A1047" s="38"/>
      <c r="B1047" s="38"/>
      <c r="C1047" s="38"/>
      <c r="D1047" s="38"/>
    </row>
    <row r="1048" spans="1:4" x14ac:dyDescent="0.25">
      <c r="A1048" s="38"/>
      <c r="B1048" s="38"/>
      <c r="C1048" s="38"/>
      <c r="D1048" s="38"/>
    </row>
    <row r="1049" spans="1:4" x14ac:dyDescent="0.25">
      <c r="A1049" s="38"/>
      <c r="B1049" s="38"/>
      <c r="C1049" s="38"/>
      <c r="D1049" s="38"/>
    </row>
    <row r="1050" spans="1:4" x14ac:dyDescent="0.25">
      <c r="A1050" s="38"/>
      <c r="B1050" s="38"/>
      <c r="C1050" s="38"/>
      <c r="D1050" s="38"/>
    </row>
    <row r="1051" spans="1:4" x14ac:dyDescent="0.25">
      <c r="A1051" s="38"/>
      <c r="B1051" s="38"/>
      <c r="C1051" s="38"/>
      <c r="D1051" s="38"/>
    </row>
    <row r="1052" spans="1:4" x14ac:dyDescent="0.25">
      <c r="A1052" s="38"/>
      <c r="B1052" s="38"/>
      <c r="C1052" s="38"/>
      <c r="D1052" s="38"/>
    </row>
    <row r="1053" spans="1:4" x14ac:dyDescent="0.25">
      <c r="A1053" s="38"/>
      <c r="B1053" s="38"/>
      <c r="C1053" s="38"/>
      <c r="D1053" s="38"/>
    </row>
    <row r="1054" spans="1:4" x14ac:dyDescent="0.25">
      <c r="A1054" s="38"/>
      <c r="B1054" s="38"/>
      <c r="C1054" s="38"/>
      <c r="D1054" s="38"/>
    </row>
    <row r="1055" spans="1:4" x14ac:dyDescent="0.25">
      <c r="A1055" s="38"/>
      <c r="B1055" s="38"/>
      <c r="C1055" s="38"/>
      <c r="D1055" s="38"/>
    </row>
    <row r="1056" spans="1:4" x14ac:dyDescent="0.25">
      <c r="A1056" s="38"/>
      <c r="B1056" s="38"/>
      <c r="C1056" s="38"/>
      <c r="D1056" s="38"/>
    </row>
    <row r="1057" spans="1:4" x14ac:dyDescent="0.25">
      <c r="A1057" s="38"/>
      <c r="B1057" s="38"/>
      <c r="C1057" s="38"/>
      <c r="D1057" s="38"/>
    </row>
    <row r="1058" spans="1:4" x14ac:dyDescent="0.25">
      <c r="A1058" s="38"/>
      <c r="B1058" s="38"/>
      <c r="C1058" s="38"/>
      <c r="D1058" s="38"/>
    </row>
    <row r="1059" spans="1:4" x14ac:dyDescent="0.25">
      <c r="A1059" s="38"/>
      <c r="B1059" s="38"/>
      <c r="C1059" s="38"/>
      <c r="D1059" s="38"/>
    </row>
    <row r="1060" spans="1:4" x14ac:dyDescent="0.25">
      <c r="A1060" s="38"/>
      <c r="B1060" s="38"/>
      <c r="C1060" s="38"/>
      <c r="D1060" s="38"/>
    </row>
    <row r="1061" spans="1:4" x14ac:dyDescent="0.25">
      <c r="A1061" s="38"/>
      <c r="B1061" s="38"/>
      <c r="C1061" s="38"/>
      <c r="D1061" s="38"/>
    </row>
    <row r="1062" spans="1:4" x14ac:dyDescent="0.25">
      <c r="A1062" s="38"/>
      <c r="B1062" s="38"/>
      <c r="C1062" s="38"/>
      <c r="D1062" s="38"/>
    </row>
    <row r="1063" spans="1:4" x14ac:dyDescent="0.25">
      <c r="A1063" s="38"/>
      <c r="B1063" s="38"/>
      <c r="C1063" s="38"/>
      <c r="D1063" s="38"/>
    </row>
    <row r="1064" spans="1:4" x14ac:dyDescent="0.25">
      <c r="A1064" s="38"/>
      <c r="B1064" s="38"/>
      <c r="C1064" s="38"/>
      <c r="D1064" s="38"/>
    </row>
    <row r="1065" spans="1:4" x14ac:dyDescent="0.25">
      <c r="A1065" s="38"/>
      <c r="B1065" s="38"/>
      <c r="C1065" s="38"/>
      <c r="D1065" s="38"/>
    </row>
    <row r="1066" spans="1:4" x14ac:dyDescent="0.25">
      <c r="A1066" s="38"/>
      <c r="B1066" s="38"/>
      <c r="C1066" s="38"/>
      <c r="D1066" s="38"/>
    </row>
    <row r="1067" spans="1:4" x14ac:dyDescent="0.25">
      <c r="A1067" s="38"/>
      <c r="B1067" s="38"/>
      <c r="C1067" s="38"/>
      <c r="D1067" s="38"/>
    </row>
    <row r="1068" spans="1:4" x14ac:dyDescent="0.25">
      <c r="A1068" s="38"/>
      <c r="B1068" s="38"/>
      <c r="C1068" s="38"/>
      <c r="D1068" s="38"/>
    </row>
    <row r="1069" spans="1:4" x14ac:dyDescent="0.25">
      <c r="A1069" s="38"/>
      <c r="B1069" s="38"/>
      <c r="C1069" s="38"/>
      <c r="D1069" s="38"/>
    </row>
    <row r="1070" spans="1:4" x14ac:dyDescent="0.25">
      <c r="A1070" s="38"/>
      <c r="B1070" s="38"/>
      <c r="C1070" s="38"/>
      <c r="D1070" s="38"/>
    </row>
    <row r="1071" spans="1:4" x14ac:dyDescent="0.25">
      <c r="A1071" s="38"/>
      <c r="B1071" s="38"/>
      <c r="C1071" s="38"/>
      <c r="D1071" s="38"/>
    </row>
    <row r="1072" spans="1:4" x14ac:dyDescent="0.25">
      <c r="A1072" s="38"/>
      <c r="B1072" s="38"/>
      <c r="C1072" s="38"/>
      <c r="D1072" s="38"/>
    </row>
    <row r="1073" spans="1:4" x14ac:dyDescent="0.25">
      <c r="A1073" s="38"/>
      <c r="B1073" s="38"/>
      <c r="C1073" s="38"/>
      <c r="D1073" s="38"/>
    </row>
    <row r="1074" spans="1:4" x14ac:dyDescent="0.25">
      <c r="A1074" s="38"/>
      <c r="B1074" s="38"/>
      <c r="C1074" s="38"/>
      <c r="D1074" s="38"/>
    </row>
    <row r="1075" spans="1:4" x14ac:dyDescent="0.25">
      <c r="A1075" s="38"/>
      <c r="B1075" s="38"/>
      <c r="C1075" s="38"/>
      <c r="D1075" s="38"/>
    </row>
    <row r="1076" spans="1:4" x14ac:dyDescent="0.25">
      <c r="A1076" s="38"/>
      <c r="B1076" s="38"/>
      <c r="C1076" s="38"/>
      <c r="D1076" s="38"/>
    </row>
    <row r="1077" spans="1:4" x14ac:dyDescent="0.25">
      <c r="A1077" s="38"/>
      <c r="B1077" s="38"/>
      <c r="C1077" s="38"/>
      <c r="D1077" s="38"/>
    </row>
    <row r="1078" spans="1:4" x14ac:dyDescent="0.25">
      <c r="A1078" s="38"/>
      <c r="B1078" s="38"/>
      <c r="C1078" s="38"/>
      <c r="D1078" s="38"/>
    </row>
    <row r="1079" spans="1:4" x14ac:dyDescent="0.25">
      <c r="A1079" s="38"/>
      <c r="B1079" s="38"/>
      <c r="C1079" s="38"/>
      <c r="D1079" s="38"/>
    </row>
    <row r="1080" spans="1:4" x14ac:dyDescent="0.25">
      <c r="A1080" s="38"/>
      <c r="B1080" s="38"/>
      <c r="C1080" s="38"/>
      <c r="D1080" s="38"/>
    </row>
    <row r="1081" spans="1:4" x14ac:dyDescent="0.25">
      <c r="A1081" s="38"/>
      <c r="B1081" s="38"/>
      <c r="C1081" s="38"/>
      <c r="D1081" s="38"/>
    </row>
    <row r="1082" spans="1:4" x14ac:dyDescent="0.25">
      <c r="A1082" s="38"/>
      <c r="B1082" s="38"/>
      <c r="C1082" s="38"/>
      <c r="D1082" s="38"/>
    </row>
    <row r="1083" spans="1:4" x14ac:dyDescent="0.25">
      <c r="A1083" s="38"/>
      <c r="B1083" s="38"/>
      <c r="C1083" s="38"/>
      <c r="D1083" s="38"/>
    </row>
    <row r="1084" spans="1:4" x14ac:dyDescent="0.25">
      <c r="A1084" s="38"/>
      <c r="B1084" s="38"/>
      <c r="C1084" s="38"/>
      <c r="D1084" s="38"/>
    </row>
    <row r="1085" spans="1:4" x14ac:dyDescent="0.25">
      <c r="A1085" s="38"/>
      <c r="B1085" s="38"/>
      <c r="C1085" s="38"/>
      <c r="D1085" s="38"/>
    </row>
    <row r="1086" spans="1:4" x14ac:dyDescent="0.25">
      <c r="A1086" s="38"/>
      <c r="B1086" s="38"/>
      <c r="C1086" s="38"/>
      <c r="D1086" s="38"/>
    </row>
    <row r="1087" spans="1:4" x14ac:dyDescent="0.25">
      <c r="A1087" s="38"/>
      <c r="B1087" s="38"/>
      <c r="C1087" s="38"/>
      <c r="D1087" s="38"/>
    </row>
    <row r="1088" spans="1:4" x14ac:dyDescent="0.25">
      <c r="A1088" s="38"/>
      <c r="B1088" s="38"/>
      <c r="C1088" s="38"/>
      <c r="D1088" s="38"/>
    </row>
    <row r="1089" spans="1:4" x14ac:dyDescent="0.25">
      <c r="A1089" s="38"/>
      <c r="B1089" s="38"/>
      <c r="C1089" s="38"/>
      <c r="D1089" s="38"/>
    </row>
    <row r="1090" spans="1:4" x14ac:dyDescent="0.25">
      <c r="A1090" s="38"/>
      <c r="B1090" s="38"/>
      <c r="C1090" s="38"/>
      <c r="D1090" s="38"/>
    </row>
    <row r="1091" spans="1:4" x14ac:dyDescent="0.25">
      <c r="A1091" s="38"/>
      <c r="B1091" s="38"/>
      <c r="C1091" s="38"/>
      <c r="D1091" s="38"/>
    </row>
    <row r="1092" spans="1:4" x14ac:dyDescent="0.25">
      <c r="A1092" s="38"/>
      <c r="B1092" s="38"/>
      <c r="C1092" s="38"/>
      <c r="D1092" s="38"/>
    </row>
    <row r="1093" spans="1:4" x14ac:dyDescent="0.25">
      <c r="A1093" s="38"/>
      <c r="B1093" s="38"/>
      <c r="C1093" s="38"/>
      <c r="D1093" s="38"/>
    </row>
    <row r="1094" spans="1:4" x14ac:dyDescent="0.25">
      <c r="A1094" s="38"/>
      <c r="B1094" s="38"/>
      <c r="C1094" s="38"/>
      <c r="D1094" s="38"/>
    </row>
    <row r="1095" spans="1:4" x14ac:dyDescent="0.25">
      <c r="A1095" s="38"/>
      <c r="B1095" s="38"/>
      <c r="C1095" s="38"/>
      <c r="D1095" s="38"/>
    </row>
    <row r="1096" spans="1:4" x14ac:dyDescent="0.25">
      <c r="A1096" s="38"/>
      <c r="B1096" s="38"/>
      <c r="C1096" s="38"/>
      <c r="D1096" s="38"/>
    </row>
    <row r="1097" spans="1:4" x14ac:dyDescent="0.25">
      <c r="A1097" s="38"/>
      <c r="B1097" s="38"/>
      <c r="C1097" s="38"/>
      <c r="D1097" s="38"/>
    </row>
    <row r="1098" spans="1:4" x14ac:dyDescent="0.25">
      <c r="A1098" s="38"/>
      <c r="B1098" s="38"/>
      <c r="C1098" s="38"/>
      <c r="D1098" s="38"/>
    </row>
    <row r="1099" spans="1:4" x14ac:dyDescent="0.25">
      <c r="A1099" s="38"/>
      <c r="B1099" s="38"/>
      <c r="C1099" s="38"/>
      <c r="D1099" s="38"/>
    </row>
    <row r="1100" spans="1:4" x14ac:dyDescent="0.25">
      <c r="A1100" s="38"/>
      <c r="B1100" s="38"/>
      <c r="C1100" s="38"/>
      <c r="D1100" s="38"/>
    </row>
    <row r="1101" spans="1:4" x14ac:dyDescent="0.25">
      <c r="A1101" s="38"/>
      <c r="B1101" s="38"/>
      <c r="C1101" s="38"/>
      <c r="D1101" s="38"/>
    </row>
    <row r="1102" spans="1:4" x14ac:dyDescent="0.25">
      <c r="A1102" s="38"/>
      <c r="B1102" s="38"/>
      <c r="C1102" s="38"/>
      <c r="D1102" s="38"/>
    </row>
    <row r="1103" spans="1:4" x14ac:dyDescent="0.25">
      <c r="A1103" s="38"/>
      <c r="B1103" s="38"/>
      <c r="C1103" s="38"/>
      <c r="D1103" s="38"/>
    </row>
    <row r="1104" spans="1:4" x14ac:dyDescent="0.25">
      <c r="A1104" s="38"/>
      <c r="B1104" s="38"/>
      <c r="C1104" s="38"/>
      <c r="D1104" s="38"/>
    </row>
    <row r="1105" spans="1:4" x14ac:dyDescent="0.25">
      <c r="A1105" s="38"/>
      <c r="B1105" s="38"/>
      <c r="C1105" s="38"/>
      <c r="D1105" s="38"/>
    </row>
    <row r="1106" spans="1:4" x14ac:dyDescent="0.25">
      <c r="A1106" s="38"/>
      <c r="B1106" s="38"/>
      <c r="C1106" s="38"/>
      <c r="D1106" s="38"/>
    </row>
    <row r="1107" spans="1:4" x14ac:dyDescent="0.25">
      <c r="A1107" s="38"/>
      <c r="B1107" s="38"/>
      <c r="C1107" s="38"/>
      <c r="D1107" s="38"/>
    </row>
    <row r="1108" spans="1:4" x14ac:dyDescent="0.25">
      <c r="A1108" s="38"/>
      <c r="B1108" s="38"/>
      <c r="C1108" s="38"/>
      <c r="D1108" s="38"/>
    </row>
    <row r="1109" spans="1:4" x14ac:dyDescent="0.25">
      <c r="A1109" s="38"/>
      <c r="B1109" s="38"/>
      <c r="C1109" s="38"/>
      <c r="D1109" s="38"/>
    </row>
    <row r="1110" spans="1:4" x14ac:dyDescent="0.25">
      <c r="A1110" s="38"/>
      <c r="B1110" s="38"/>
      <c r="C1110" s="38"/>
      <c r="D1110" s="38"/>
    </row>
    <row r="1111" spans="1:4" x14ac:dyDescent="0.25">
      <c r="A1111" s="38"/>
      <c r="B1111" s="38"/>
      <c r="C1111" s="38"/>
      <c r="D1111" s="38"/>
    </row>
    <row r="1112" spans="1:4" x14ac:dyDescent="0.25">
      <c r="A1112" s="38"/>
      <c r="B1112" s="38"/>
      <c r="C1112" s="38"/>
      <c r="D1112" s="38"/>
    </row>
    <row r="1113" spans="1:4" x14ac:dyDescent="0.25">
      <c r="A1113" s="38"/>
      <c r="B1113" s="38"/>
      <c r="C1113" s="38"/>
      <c r="D1113" s="38"/>
    </row>
    <row r="1114" spans="1:4" x14ac:dyDescent="0.25">
      <c r="A1114" s="38"/>
      <c r="B1114" s="38"/>
      <c r="C1114" s="38"/>
      <c r="D1114" s="38"/>
    </row>
    <row r="1115" spans="1:4" x14ac:dyDescent="0.25">
      <c r="A1115" s="38"/>
      <c r="B1115" s="38"/>
      <c r="C1115" s="38"/>
      <c r="D1115" s="38"/>
    </row>
    <row r="1116" spans="1:4" x14ac:dyDescent="0.25">
      <c r="A1116" s="38"/>
      <c r="B1116" s="38"/>
      <c r="C1116" s="38"/>
      <c r="D1116" s="38"/>
    </row>
    <row r="1117" spans="1:4" x14ac:dyDescent="0.25">
      <c r="A1117" s="38"/>
      <c r="B1117" s="38"/>
      <c r="C1117" s="38"/>
      <c r="D1117" s="38"/>
    </row>
    <row r="1118" spans="1:4" x14ac:dyDescent="0.25">
      <c r="A1118" s="38"/>
      <c r="B1118" s="38"/>
      <c r="C1118" s="38"/>
      <c r="D1118" s="38"/>
    </row>
    <row r="1119" spans="1:4" x14ac:dyDescent="0.25">
      <c r="A1119" s="38"/>
      <c r="B1119" s="38"/>
      <c r="C1119" s="38"/>
      <c r="D1119" s="38"/>
    </row>
    <row r="1120" spans="1:4" x14ac:dyDescent="0.25">
      <c r="A1120" s="38"/>
      <c r="B1120" s="38"/>
      <c r="C1120" s="38"/>
      <c r="D1120" s="38"/>
    </row>
    <row r="1121" spans="1:4" x14ac:dyDescent="0.25">
      <c r="A1121" s="38"/>
      <c r="B1121" s="38"/>
      <c r="C1121" s="38"/>
      <c r="D1121" s="38"/>
    </row>
    <row r="1122" spans="1:4" x14ac:dyDescent="0.25">
      <c r="A1122" s="38"/>
      <c r="B1122" s="38"/>
      <c r="C1122" s="38"/>
      <c r="D1122" s="38"/>
    </row>
    <row r="1123" spans="1:4" x14ac:dyDescent="0.25">
      <c r="A1123" s="38"/>
      <c r="B1123" s="38"/>
      <c r="C1123" s="38"/>
      <c r="D1123" s="38"/>
    </row>
    <row r="1124" spans="1:4" x14ac:dyDescent="0.25">
      <c r="A1124" s="38"/>
      <c r="B1124" s="38"/>
      <c r="C1124" s="38"/>
      <c r="D1124" s="38"/>
    </row>
    <row r="1125" spans="1:4" x14ac:dyDescent="0.25">
      <c r="A1125" s="38"/>
      <c r="B1125" s="38"/>
      <c r="C1125" s="38"/>
      <c r="D1125" s="38"/>
    </row>
    <row r="1126" spans="1:4" x14ac:dyDescent="0.25">
      <c r="A1126" s="38"/>
      <c r="B1126" s="38"/>
      <c r="C1126" s="38"/>
      <c r="D1126" s="38"/>
    </row>
    <row r="1127" spans="1:4" x14ac:dyDescent="0.25">
      <c r="A1127" s="38"/>
      <c r="B1127" s="38"/>
      <c r="C1127" s="38"/>
      <c r="D1127" s="38"/>
    </row>
    <row r="1128" spans="1:4" x14ac:dyDescent="0.25">
      <c r="A1128" s="38"/>
      <c r="B1128" s="38"/>
      <c r="C1128" s="38"/>
      <c r="D1128" s="38"/>
    </row>
    <row r="1129" spans="1:4" x14ac:dyDescent="0.25">
      <c r="A1129" s="38"/>
      <c r="B1129" s="38"/>
      <c r="C1129" s="38"/>
      <c r="D1129" s="38"/>
    </row>
    <row r="1130" spans="1:4" x14ac:dyDescent="0.25">
      <c r="A1130" s="38"/>
      <c r="B1130" s="38"/>
      <c r="C1130" s="38"/>
      <c r="D1130" s="38"/>
    </row>
    <row r="1131" spans="1:4" x14ac:dyDescent="0.25">
      <c r="A1131" s="38"/>
      <c r="B1131" s="38"/>
      <c r="C1131" s="38"/>
      <c r="D1131" s="38"/>
    </row>
    <row r="1132" spans="1:4" x14ac:dyDescent="0.25">
      <c r="A1132" s="38"/>
      <c r="B1132" s="38"/>
      <c r="C1132" s="38"/>
      <c r="D1132" s="38"/>
    </row>
    <row r="1133" spans="1:4" x14ac:dyDescent="0.25">
      <c r="A1133" s="38"/>
      <c r="B1133" s="38"/>
      <c r="C1133" s="38"/>
      <c r="D1133" s="38"/>
    </row>
    <row r="1134" spans="1:4" x14ac:dyDescent="0.25">
      <c r="A1134" s="38"/>
      <c r="B1134" s="38"/>
      <c r="C1134" s="38"/>
      <c r="D1134" s="38"/>
    </row>
    <row r="1135" spans="1:4" x14ac:dyDescent="0.25">
      <c r="A1135" s="38"/>
      <c r="B1135" s="38"/>
      <c r="C1135" s="38"/>
      <c r="D1135" s="38"/>
    </row>
    <row r="1136" spans="1:4" x14ac:dyDescent="0.25">
      <c r="A1136" s="38"/>
      <c r="B1136" s="38"/>
      <c r="C1136" s="38"/>
      <c r="D1136" s="38"/>
    </row>
    <row r="1137" spans="1:4" x14ac:dyDescent="0.25">
      <c r="A1137" s="38"/>
      <c r="B1137" s="38"/>
      <c r="C1137" s="38"/>
      <c r="D1137" s="38"/>
    </row>
    <row r="1138" spans="1:4" x14ac:dyDescent="0.25">
      <c r="A1138" s="38"/>
      <c r="B1138" s="38"/>
      <c r="C1138" s="38"/>
      <c r="D1138" s="38"/>
    </row>
    <row r="1139" spans="1:4" x14ac:dyDescent="0.25">
      <c r="A1139" s="38"/>
      <c r="B1139" s="38"/>
      <c r="C1139" s="38"/>
      <c r="D1139" s="38"/>
    </row>
    <row r="1140" spans="1:4" x14ac:dyDescent="0.25">
      <c r="A1140" s="38"/>
      <c r="B1140" s="38"/>
      <c r="C1140" s="38"/>
      <c r="D1140" s="38"/>
    </row>
    <row r="1141" spans="1:4" x14ac:dyDescent="0.25">
      <c r="A1141" s="38"/>
      <c r="B1141" s="38"/>
      <c r="C1141" s="38"/>
      <c r="D1141" s="38"/>
    </row>
    <row r="1142" spans="1:4" x14ac:dyDescent="0.25">
      <c r="A1142" s="38"/>
      <c r="B1142" s="38"/>
      <c r="C1142" s="38"/>
      <c r="D1142" s="38"/>
    </row>
    <row r="1143" spans="1:4" x14ac:dyDescent="0.25">
      <c r="A1143" s="38"/>
      <c r="B1143" s="38"/>
      <c r="C1143" s="38"/>
      <c r="D1143" s="38"/>
    </row>
    <row r="1144" spans="1:4" x14ac:dyDescent="0.25">
      <c r="A1144" s="38"/>
      <c r="B1144" s="38"/>
      <c r="C1144" s="38"/>
      <c r="D1144" s="38"/>
    </row>
    <row r="1145" spans="1:4" x14ac:dyDescent="0.25">
      <c r="A1145" s="38"/>
      <c r="B1145" s="38"/>
      <c r="C1145" s="38"/>
      <c r="D1145" s="38"/>
    </row>
    <row r="1146" spans="1:4" x14ac:dyDescent="0.25">
      <c r="A1146" s="38"/>
      <c r="B1146" s="38"/>
      <c r="C1146" s="38"/>
      <c r="D1146" s="38"/>
    </row>
    <row r="1147" spans="1:4" x14ac:dyDescent="0.25">
      <c r="A1147" s="38"/>
      <c r="B1147" s="38"/>
      <c r="C1147" s="38"/>
      <c r="D1147" s="38"/>
    </row>
    <row r="1148" spans="1:4" x14ac:dyDescent="0.25">
      <c r="A1148" s="38"/>
      <c r="B1148" s="38"/>
      <c r="C1148" s="38"/>
      <c r="D1148" s="38"/>
    </row>
    <row r="1149" spans="1:4" x14ac:dyDescent="0.25">
      <c r="A1149" s="38"/>
      <c r="B1149" s="38"/>
      <c r="C1149" s="38"/>
      <c r="D1149" s="38"/>
    </row>
    <row r="1150" spans="1:4" x14ac:dyDescent="0.25">
      <c r="A1150" s="38"/>
      <c r="B1150" s="38"/>
      <c r="C1150" s="38"/>
      <c r="D1150" s="38"/>
    </row>
    <row r="1151" spans="1:4" x14ac:dyDescent="0.25">
      <c r="A1151" s="38"/>
      <c r="B1151" s="38"/>
      <c r="C1151" s="38"/>
      <c r="D1151" s="38"/>
    </row>
    <row r="1152" spans="1:4" x14ac:dyDescent="0.25">
      <c r="A1152" s="38"/>
      <c r="B1152" s="38"/>
      <c r="C1152" s="38"/>
      <c r="D1152" s="38"/>
    </row>
    <row r="1153" spans="1:4" x14ac:dyDescent="0.25">
      <c r="A1153" s="38"/>
      <c r="B1153" s="38"/>
      <c r="C1153" s="38"/>
      <c r="D1153" s="38"/>
    </row>
    <row r="1154" spans="1:4" x14ac:dyDescent="0.25">
      <c r="A1154" s="38"/>
      <c r="B1154" s="38"/>
      <c r="C1154" s="38"/>
      <c r="D1154" s="38"/>
    </row>
    <row r="1155" spans="1:4" x14ac:dyDescent="0.25">
      <c r="A1155" s="38"/>
      <c r="B1155" s="38"/>
      <c r="C1155" s="38"/>
      <c r="D1155" s="38"/>
    </row>
    <row r="1156" spans="1:4" x14ac:dyDescent="0.25">
      <c r="A1156" s="38"/>
      <c r="B1156" s="38"/>
      <c r="C1156" s="38"/>
      <c r="D1156" s="38"/>
    </row>
    <row r="1157" spans="1:4" x14ac:dyDescent="0.25">
      <c r="A1157" s="38"/>
      <c r="B1157" s="38"/>
      <c r="C1157" s="38"/>
      <c r="D1157" s="38"/>
    </row>
    <row r="1158" spans="1:4" x14ac:dyDescent="0.25">
      <c r="A1158" s="38"/>
      <c r="B1158" s="38"/>
      <c r="C1158" s="38"/>
      <c r="D1158" s="38"/>
    </row>
    <row r="1159" spans="1:4" x14ac:dyDescent="0.25">
      <c r="A1159" s="38"/>
      <c r="B1159" s="38"/>
      <c r="C1159" s="38"/>
      <c r="D1159" s="38"/>
    </row>
    <row r="1160" spans="1:4" x14ac:dyDescent="0.25">
      <c r="A1160" s="38"/>
      <c r="B1160" s="38"/>
      <c r="C1160" s="38"/>
      <c r="D1160" s="38"/>
    </row>
    <row r="1161" spans="1:4" x14ac:dyDescent="0.25">
      <c r="A1161" s="38"/>
      <c r="B1161" s="38"/>
      <c r="C1161" s="38"/>
      <c r="D1161" s="38"/>
    </row>
    <row r="1162" spans="1:4" x14ac:dyDescent="0.25">
      <c r="A1162" s="38"/>
      <c r="B1162" s="38"/>
      <c r="C1162" s="38"/>
      <c r="D1162" s="38"/>
    </row>
    <row r="1163" spans="1:4" x14ac:dyDescent="0.25">
      <c r="A1163" s="38"/>
      <c r="B1163" s="38"/>
      <c r="C1163" s="38"/>
      <c r="D1163" s="38"/>
    </row>
    <row r="1164" spans="1:4" x14ac:dyDescent="0.25">
      <c r="A1164" s="38"/>
      <c r="B1164" s="38"/>
      <c r="C1164" s="38"/>
      <c r="D1164" s="38"/>
    </row>
    <row r="1165" spans="1:4" x14ac:dyDescent="0.25">
      <c r="A1165" s="38"/>
      <c r="B1165" s="38"/>
      <c r="C1165" s="38"/>
      <c r="D1165" s="38"/>
    </row>
    <row r="1166" spans="1:4" x14ac:dyDescent="0.25">
      <c r="A1166" s="38"/>
      <c r="B1166" s="38"/>
      <c r="C1166" s="38"/>
      <c r="D1166" s="38"/>
    </row>
    <row r="1167" spans="1:4" x14ac:dyDescent="0.25">
      <c r="A1167" s="38"/>
      <c r="B1167" s="38"/>
      <c r="C1167" s="38"/>
      <c r="D1167" s="38"/>
    </row>
    <row r="1168" spans="1:4" x14ac:dyDescent="0.25">
      <c r="A1168" s="38"/>
      <c r="B1168" s="38"/>
      <c r="C1168" s="38"/>
      <c r="D1168" s="38"/>
    </row>
    <row r="1169" spans="1:4" x14ac:dyDescent="0.25">
      <c r="A1169" s="38"/>
      <c r="B1169" s="38"/>
      <c r="C1169" s="38"/>
      <c r="D1169" s="38"/>
    </row>
    <row r="1170" spans="1:4" x14ac:dyDescent="0.25">
      <c r="A1170" s="38"/>
      <c r="B1170" s="38"/>
      <c r="C1170" s="38"/>
      <c r="D1170" s="38"/>
    </row>
    <row r="1171" spans="1:4" x14ac:dyDescent="0.25">
      <c r="A1171" s="38"/>
      <c r="B1171" s="38"/>
      <c r="C1171" s="38"/>
      <c r="D1171" s="38"/>
    </row>
    <row r="1172" spans="1:4" x14ac:dyDescent="0.25">
      <c r="A1172" s="38"/>
      <c r="B1172" s="38"/>
      <c r="C1172" s="38"/>
      <c r="D1172" s="38"/>
    </row>
    <row r="1173" spans="1:4" x14ac:dyDescent="0.25">
      <c r="A1173" s="38"/>
      <c r="B1173" s="38"/>
      <c r="C1173" s="38"/>
      <c r="D1173" s="38"/>
    </row>
    <row r="1174" spans="1:4" x14ac:dyDescent="0.25">
      <c r="A1174" s="38"/>
      <c r="B1174" s="38"/>
      <c r="C1174" s="38"/>
      <c r="D1174" s="38"/>
    </row>
    <row r="1175" spans="1:4" x14ac:dyDescent="0.25">
      <c r="A1175" s="38"/>
      <c r="B1175" s="38"/>
      <c r="C1175" s="38"/>
      <c r="D1175" s="38"/>
    </row>
    <row r="1176" spans="1:4" x14ac:dyDescent="0.25">
      <c r="A1176" s="38"/>
      <c r="B1176" s="38"/>
      <c r="C1176" s="38"/>
      <c r="D1176" s="38"/>
    </row>
    <row r="1177" spans="1:4" x14ac:dyDescent="0.25">
      <c r="A1177" s="38"/>
      <c r="B1177" s="38"/>
      <c r="C1177" s="38"/>
      <c r="D1177" s="38"/>
    </row>
    <row r="1178" spans="1:4" x14ac:dyDescent="0.25">
      <c r="A1178" s="38"/>
      <c r="B1178" s="38"/>
      <c r="C1178" s="38"/>
      <c r="D1178" s="38"/>
    </row>
    <row r="1179" spans="1:4" x14ac:dyDescent="0.25">
      <c r="A1179" s="38"/>
      <c r="B1179" s="38"/>
      <c r="C1179" s="38"/>
      <c r="D1179" s="38"/>
    </row>
    <row r="1180" spans="1:4" x14ac:dyDescent="0.25">
      <c r="A1180" s="38"/>
      <c r="B1180" s="38"/>
      <c r="C1180" s="38"/>
      <c r="D1180" s="38"/>
    </row>
    <row r="1181" spans="1:4" x14ac:dyDescent="0.25">
      <c r="A1181" s="38"/>
      <c r="B1181" s="38"/>
      <c r="C1181" s="38"/>
      <c r="D1181" s="38"/>
    </row>
    <row r="1182" spans="1:4" x14ac:dyDescent="0.25">
      <c r="A1182" s="38"/>
      <c r="B1182" s="38"/>
      <c r="C1182" s="38"/>
      <c r="D1182" s="38"/>
    </row>
    <row r="1183" spans="1:4" x14ac:dyDescent="0.25">
      <c r="A1183" s="38"/>
      <c r="B1183" s="38"/>
      <c r="C1183" s="38"/>
      <c r="D1183" s="38"/>
    </row>
    <row r="1184" spans="1:4" x14ac:dyDescent="0.25">
      <c r="A1184" s="38"/>
      <c r="B1184" s="38"/>
      <c r="C1184" s="38"/>
      <c r="D1184" s="38"/>
    </row>
    <row r="1185" spans="1:4" x14ac:dyDescent="0.25">
      <c r="A1185" s="38"/>
      <c r="B1185" s="38"/>
      <c r="C1185" s="38"/>
      <c r="D1185" s="38"/>
    </row>
    <row r="1186" spans="1:4" x14ac:dyDescent="0.25">
      <c r="A1186" s="38"/>
      <c r="B1186" s="38"/>
      <c r="C1186" s="38"/>
      <c r="D1186" s="38"/>
    </row>
    <row r="1187" spans="1:4" x14ac:dyDescent="0.25">
      <c r="A1187" s="38"/>
      <c r="B1187" s="38"/>
      <c r="C1187" s="38"/>
      <c r="D1187" s="38"/>
    </row>
    <row r="1188" spans="1:4" x14ac:dyDescent="0.25">
      <c r="A1188" s="38"/>
      <c r="B1188" s="38"/>
      <c r="C1188" s="38"/>
      <c r="D1188" s="38"/>
    </row>
    <row r="1189" spans="1:4" x14ac:dyDescent="0.25">
      <c r="A1189" s="38"/>
      <c r="B1189" s="38"/>
      <c r="C1189" s="38"/>
      <c r="D1189" s="38"/>
    </row>
    <row r="1190" spans="1:4" x14ac:dyDescent="0.25">
      <c r="A1190" s="38"/>
      <c r="B1190" s="38"/>
      <c r="C1190" s="38"/>
      <c r="D1190" s="38"/>
    </row>
    <row r="1191" spans="1:4" x14ac:dyDescent="0.25">
      <c r="A1191" s="38"/>
      <c r="B1191" s="38"/>
      <c r="C1191" s="38"/>
      <c r="D1191" s="38"/>
    </row>
    <row r="1192" spans="1:4" x14ac:dyDescent="0.25">
      <c r="A1192" s="38"/>
      <c r="B1192" s="38"/>
      <c r="C1192" s="38"/>
      <c r="D1192" s="38"/>
    </row>
    <row r="1193" spans="1:4" x14ac:dyDescent="0.25">
      <c r="A1193" s="38"/>
      <c r="B1193" s="38"/>
      <c r="C1193" s="38"/>
      <c r="D1193" s="38"/>
    </row>
    <row r="1194" spans="1:4" x14ac:dyDescent="0.25">
      <c r="A1194" s="38"/>
      <c r="B1194" s="38"/>
      <c r="C1194" s="38"/>
      <c r="D1194" s="38"/>
    </row>
    <row r="1195" spans="1:4" x14ac:dyDescent="0.25">
      <c r="A1195" s="38"/>
      <c r="B1195" s="38"/>
      <c r="C1195" s="38"/>
      <c r="D1195" s="38"/>
    </row>
    <row r="1196" spans="1:4" x14ac:dyDescent="0.25">
      <c r="A1196" s="38"/>
      <c r="B1196" s="38"/>
      <c r="C1196" s="38"/>
      <c r="D1196" s="38"/>
    </row>
    <row r="1197" spans="1:4" x14ac:dyDescent="0.25">
      <c r="A1197" s="38"/>
      <c r="B1197" s="38"/>
      <c r="C1197" s="38"/>
      <c r="D1197" s="38"/>
    </row>
    <row r="1198" spans="1:4" x14ac:dyDescent="0.25">
      <c r="A1198" s="38"/>
      <c r="B1198" s="38"/>
      <c r="C1198" s="38"/>
      <c r="D1198" s="38"/>
    </row>
    <row r="1199" spans="1:4" x14ac:dyDescent="0.25">
      <c r="A1199" s="38"/>
      <c r="B1199" s="38"/>
      <c r="C1199" s="38"/>
      <c r="D1199" s="38"/>
    </row>
    <row r="1200" spans="1:4" x14ac:dyDescent="0.25">
      <c r="A1200" s="38"/>
      <c r="B1200" s="38"/>
      <c r="C1200" s="38"/>
      <c r="D1200" s="38"/>
    </row>
    <row r="1201" spans="1:4" x14ac:dyDescent="0.25">
      <c r="A1201" s="38"/>
      <c r="B1201" s="38"/>
      <c r="C1201" s="38"/>
      <c r="D1201" s="38"/>
    </row>
    <row r="1202" spans="1:4" x14ac:dyDescent="0.25">
      <c r="A1202" s="38"/>
      <c r="B1202" s="38"/>
      <c r="C1202" s="38"/>
      <c r="D1202" s="38"/>
    </row>
    <row r="1203" spans="1:4" x14ac:dyDescent="0.25">
      <c r="A1203" s="38"/>
      <c r="B1203" s="38"/>
      <c r="C1203" s="38"/>
      <c r="D1203" s="38"/>
    </row>
    <row r="1204" spans="1:4" x14ac:dyDescent="0.25">
      <c r="A1204" s="38"/>
      <c r="B1204" s="38"/>
      <c r="C1204" s="38"/>
      <c r="D1204" s="38"/>
    </row>
    <row r="1205" spans="1:4" x14ac:dyDescent="0.25">
      <c r="A1205" s="38"/>
      <c r="B1205" s="38"/>
      <c r="C1205" s="38"/>
      <c r="D1205" s="38"/>
    </row>
    <row r="1206" spans="1:4" x14ac:dyDescent="0.25">
      <c r="A1206" s="38"/>
      <c r="B1206" s="38"/>
      <c r="C1206" s="38"/>
      <c r="D1206" s="38"/>
    </row>
    <row r="1207" spans="1:4" x14ac:dyDescent="0.25">
      <c r="A1207" s="38"/>
      <c r="B1207" s="38"/>
      <c r="C1207" s="38"/>
      <c r="D1207" s="38"/>
    </row>
    <row r="1208" spans="1:4" x14ac:dyDescent="0.25">
      <c r="A1208" s="38"/>
      <c r="B1208" s="38"/>
      <c r="C1208" s="38"/>
      <c r="D1208" s="38"/>
    </row>
    <row r="1209" spans="1:4" x14ac:dyDescent="0.25">
      <c r="A1209" s="38"/>
      <c r="B1209" s="38"/>
      <c r="C1209" s="38"/>
      <c r="D1209" s="38"/>
    </row>
    <row r="1210" spans="1:4" x14ac:dyDescent="0.25">
      <c r="A1210" s="38"/>
      <c r="B1210" s="38"/>
      <c r="C1210" s="38"/>
      <c r="D1210" s="38"/>
    </row>
    <row r="1211" spans="1:4" x14ac:dyDescent="0.25">
      <c r="A1211" s="38"/>
      <c r="B1211" s="38"/>
      <c r="C1211" s="38"/>
      <c r="D1211" s="38"/>
    </row>
    <row r="1212" spans="1:4" x14ac:dyDescent="0.25">
      <c r="A1212" s="38"/>
      <c r="B1212" s="38"/>
      <c r="C1212" s="38"/>
      <c r="D1212" s="38"/>
    </row>
    <row r="1213" spans="1:4" x14ac:dyDescent="0.25">
      <c r="A1213" s="38"/>
      <c r="B1213" s="38"/>
      <c r="C1213" s="38"/>
      <c r="D1213" s="38"/>
    </row>
    <row r="1214" spans="1:4" x14ac:dyDescent="0.25">
      <c r="A1214" s="38"/>
      <c r="B1214" s="38"/>
      <c r="C1214" s="38"/>
      <c r="D1214" s="38"/>
    </row>
    <row r="1215" spans="1:4" x14ac:dyDescent="0.25">
      <c r="A1215" s="38"/>
      <c r="B1215" s="38"/>
      <c r="C1215" s="38"/>
      <c r="D1215" s="38"/>
    </row>
    <row r="1216" spans="1:4" x14ac:dyDescent="0.25">
      <c r="A1216" s="38"/>
      <c r="B1216" s="38"/>
      <c r="C1216" s="38"/>
      <c r="D1216" s="38"/>
    </row>
    <row r="1217" spans="1:4" x14ac:dyDescent="0.25">
      <c r="A1217" s="38"/>
      <c r="B1217" s="38"/>
      <c r="C1217" s="38"/>
      <c r="D1217" s="38"/>
    </row>
    <row r="1218" spans="1:4" x14ac:dyDescent="0.25">
      <c r="A1218" s="38"/>
      <c r="B1218" s="38"/>
      <c r="C1218" s="38"/>
      <c r="D1218" s="38"/>
    </row>
    <row r="1219" spans="1:4" x14ac:dyDescent="0.25">
      <c r="A1219" s="38"/>
      <c r="B1219" s="38"/>
      <c r="C1219" s="38"/>
      <c r="D1219" s="38"/>
    </row>
    <row r="1220" spans="1:4" x14ac:dyDescent="0.25">
      <c r="A1220" s="38"/>
      <c r="B1220" s="38"/>
      <c r="C1220" s="38"/>
      <c r="D1220" s="38"/>
    </row>
    <row r="1221" spans="1:4" x14ac:dyDescent="0.25">
      <c r="A1221" s="38"/>
      <c r="B1221" s="38"/>
      <c r="C1221" s="38"/>
      <c r="D1221" s="38"/>
    </row>
    <row r="1222" spans="1:4" x14ac:dyDescent="0.25">
      <c r="A1222" s="38"/>
      <c r="B1222" s="38"/>
      <c r="C1222" s="38"/>
      <c r="D1222" s="38"/>
    </row>
    <row r="1223" spans="1:4" x14ac:dyDescent="0.25">
      <c r="A1223" s="38"/>
      <c r="B1223" s="38"/>
      <c r="C1223" s="38"/>
      <c r="D1223" s="38"/>
    </row>
    <row r="1224" spans="1:4" x14ac:dyDescent="0.25">
      <c r="A1224" s="38"/>
      <c r="B1224" s="38"/>
      <c r="C1224" s="38"/>
      <c r="D1224" s="38"/>
    </row>
    <row r="1225" spans="1:4" x14ac:dyDescent="0.25">
      <c r="A1225" s="38"/>
      <c r="B1225" s="38"/>
      <c r="C1225" s="38"/>
      <c r="D1225" s="38"/>
    </row>
    <row r="1226" spans="1:4" x14ac:dyDescent="0.25">
      <c r="A1226" s="38"/>
      <c r="B1226" s="38"/>
      <c r="C1226" s="38"/>
      <c r="D1226" s="38"/>
    </row>
    <row r="1227" spans="1:4" x14ac:dyDescent="0.25">
      <c r="A1227" s="38"/>
      <c r="B1227" s="38"/>
      <c r="C1227" s="38"/>
      <c r="D1227" s="38"/>
    </row>
    <row r="1228" spans="1:4" x14ac:dyDescent="0.25">
      <c r="A1228" s="38"/>
      <c r="B1228" s="38"/>
      <c r="C1228" s="38"/>
      <c r="D1228" s="38"/>
    </row>
    <row r="1229" spans="1:4" x14ac:dyDescent="0.25">
      <c r="A1229" s="38"/>
      <c r="B1229" s="38"/>
      <c r="C1229" s="38"/>
      <c r="D1229" s="38"/>
    </row>
    <row r="1230" spans="1:4" x14ac:dyDescent="0.25">
      <c r="A1230" s="38"/>
      <c r="B1230" s="38"/>
      <c r="C1230" s="38"/>
      <c r="D1230" s="38"/>
    </row>
    <row r="1231" spans="1:4" x14ac:dyDescent="0.25">
      <c r="A1231" s="38"/>
      <c r="B1231" s="38"/>
      <c r="C1231" s="38"/>
      <c r="D1231" s="38"/>
    </row>
    <row r="1232" spans="1:4" x14ac:dyDescent="0.25">
      <c r="A1232" s="38"/>
      <c r="B1232" s="38"/>
      <c r="C1232" s="38"/>
      <c r="D1232" s="38"/>
    </row>
    <row r="1233" spans="1:4" x14ac:dyDescent="0.25">
      <c r="A1233" s="38"/>
      <c r="B1233" s="38"/>
      <c r="C1233" s="38"/>
      <c r="D1233" s="38"/>
    </row>
    <row r="1234" spans="1:4" x14ac:dyDescent="0.25">
      <c r="A1234" s="38"/>
      <c r="B1234" s="38"/>
      <c r="C1234" s="38"/>
      <c r="D1234" s="38"/>
    </row>
    <row r="1235" spans="1:4" x14ac:dyDescent="0.25">
      <c r="A1235" s="38"/>
      <c r="B1235" s="38"/>
      <c r="C1235" s="38"/>
      <c r="D1235" s="38"/>
    </row>
    <row r="1236" spans="1:4" x14ac:dyDescent="0.25">
      <c r="A1236" s="38"/>
      <c r="B1236" s="38"/>
      <c r="C1236" s="38"/>
      <c r="D1236" s="38"/>
    </row>
    <row r="1237" spans="1:4" x14ac:dyDescent="0.25">
      <c r="A1237" s="38"/>
      <c r="B1237" s="38"/>
      <c r="C1237" s="38"/>
      <c r="D1237" s="38"/>
    </row>
    <row r="1238" spans="1:4" x14ac:dyDescent="0.25">
      <c r="A1238" s="38"/>
      <c r="B1238" s="38"/>
      <c r="C1238" s="38"/>
      <c r="D1238" s="38"/>
    </row>
    <row r="1239" spans="1:4" x14ac:dyDescent="0.25">
      <c r="A1239" s="38"/>
      <c r="B1239" s="38"/>
      <c r="C1239" s="38"/>
      <c r="D1239" s="38"/>
    </row>
    <row r="1240" spans="1:4" x14ac:dyDescent="0.25">
      <c r="A1240" s="38"/>
      <c r="B1240" s="38"/>
      <c r="C1240" s="38"/>
      <c r="D1240" s="38"/>
    </row>
    <row r="1241" spans="1:4" x14ac:dyDescent="0.25">
      <c r="A1241" s="38"/>
      <c r="B1241" s="38"/>
      <c r="C1241" s="38"/>
      <c r="D1241" s="38"/>
    </row>
    <row r="1242" spans="1:4" x14ac:dyDescent="0.25">
      <c r="A1242" s="38"/>
      <c r="B1242" s="38"/>
      <c r="C1242" s="38"/>
      <c r="D1242" s="38"/>
    </row>
    <row r="1243" spans="1:4" x14ac:dyDescent="0.25">
      <c r="A1243" s="38"/>
      <c r="B1243" s="38"/>
      <c r="C1243" s="38"/>
      <c r="D1243" s="38"/>
    </row>
    <row r="1244" spans="1:4" x14ac:dyDescent="0.25">
      <c r="A1244" s="38"/>
      <c r="B1244" s="38"/>
      <c r="C1244" s="38"/>
      <c r="D1244" s="38"/>
    </row>
    <row r="1245" spans="1:4" x14ac:dyDescent="0.25">
      <c r="A1245" s="38"/>
      <c r="B1245" s="38"/>
      <c r="C1245" s="38"/>
      <c r="D1245" s="38"/>
    </row>
    <row r="1246" spans="1:4" x14ac:dyDescent="0.25">
      <c r="A1246" s="38"/>
      <c r="B1246" s="38"/>
      <c r="C1246" s="38"/>
      <c r="D1246" s="38"/>
    </row>
    <row r="1247" spans="1:4" x14ac:dyDescent="0.25">
      <c r="A1247" s="38"/>
      <c r="B1247" s="38"/>
      <c r="C1247" s="38"/>
      <c r="D1247" s="38"/>
    </row>
    <row r="1248" spans="1:4" x14ac:dyDescent="0.25">
      <c r="A1248" s="38"/>
      <c r="B1248" s="38"/>
      <c r="C1248" s="38"/>
      <c r="D1248" s="38"/>
    </row>
    <row r="1249" spans="1:4" x14ac:dyDescent="0.25">
      <c r="A1249" s="38"/>
      <c r="B1249" s="38"/>
      <c r="C1249" s="38"/>
      <c r="D1249" s="38"/>
    </row>
    <row r="1250" spans="1:4" x14ac:dyDescent="0.25">
      <c r="A1250" s="38"/>
      <c r="B1250" s="38"/>
      <c r="C1250" s="38"/>
      <c r="D1250" s="38"/>
    </row>
    <row r="1251" spans="1:4" x14ac:dyDescent="0.25">
      <c r="A1251" s="38"/>
      <c r="B1251" s="38"/>
      <c r="C1251" s="38"/>
      <c r="D1251" s="38"/>
    </row>
    <row r="1252" spans="1:4" x14ac:dyDescent="0.25">
      <c r="A1252" s="38"/>
      <c r="B1252" s="38"/>
      <c r="C1252" s="38"/>
      <c r="D1252" s="38"/>
    </row>
    <row r="1253" spans="1:4" x14ac:dyDescent="0.25">
      <c r="A1253" s="38"/>
      <c r="B1253" s="38"/>
      <c r="C1253" s="38"/>
      <c r="D1253" s="38"/>
    </row>
    <row r="1254" spans="1:4" x14ac:dyDescent="0.25">
      <c r="A1254" s="38"/>
      <c r="B1254" s="38"/>
      <c r="C1254" s="38"/>
      <c r="D1254" s="38"/>
    </row>
    <row r="1255" spans="1:4" x14ac:dyDescent="0.25">
      <c r="A1255" s="38"/>
      <c r="B1255" s="38"/>
      <c r="C1255" s="38"/>
      <c r="D1255" s="38"/>
    </row>
    <row r="1256" spans="1:4" x14ac:dyDescent="0.25">
      <c r="A1256" s="38"/>
      <c r="B1256" s="38"/>
      <c r="C1256" s="38"/>
      <c r="D1256" s="38"/>
    </row>
    <row r="1257" spans="1:4" x14ac:dyDescent="0.25">
      <c r="A1257" s="38"/>
      <c r="B1257" s="38"/>
      <c r="C1257" s="38"/>
      <c r="D1257" s="38"/>
    </row>
    <row r="1258" spans="1:4" x14ac:dyDescent="0.25">
      <c r="A1258" s="38"/>
      <c r="B1258" s="38"/>
      <c r="C1258" s="38"/>
      <c r="D1258" s="38"/>
    </row>
    <row r="1259" spans="1:4" x14ac:dyDescent="0.25">
      <c r="A1259" s="38"/>
      <c r="B1259" s="38"/>
      <c r="C1259" s="38"/>
      <c r="D1259" s="38"/>
    </row>
    <row r="1260" spans="1:4" x14ac:dyDescent="0.25">
      <c r="A1260" s="38"/>
      <c r="B1260" s="38"/>
      <c r="C1260" s="38"/>
      <c r="D1260" s="38"/>
    </row>
    <row r="1261" spans="1:4" x14ac:dyDescent="0.25">
      <c r="A1261" s="38"/>
      <c r="B1261" s="38"/>
      <c r="C1261" s="38"/>
      <c r="D1261" s="38"/>
    </row>
    <row r="1262" spans="1:4" x14ac:dyDescent="0.25">
      <c r="A1262" s="38"/>
      <c r="B1262" s="38"/>
      <c r="C1262" s="38"/>
      <c r="D1262" s="38"/>
    </row>
    <row r="1263" spans="1:4" x14ac:dyDescent="0.25">
      <c r="A1263" s="38"/>
      <c r="B1263" s="38"/>
      <c r="C1263" s="38"/>
      <c r="D1263" s="38"/>
    </row>
    <row r="1264" spans="1:4" x14ac:dyDescent="0.25">
      <c r="A1264" s="38"/>
      <c r="B1264" s="38"/>
      <c r="C1264" s="38"/>
      <c r="D1264" s="38"/>
    </row>
    <row r="1265" spans="1:4" x14ac:dyDescent="0.25">
      <c r="A1265" s="38"/>
      <c r="B1265" s="38"/>
      <c r="C1265" s="38"/>
      <c r="D1265" s="38"/>
    </row>
    <row r="1266" spans="1:4" x14ac:dyDescent="0.25">
      <c r="A1266" s="38"/>
      <c r="B1266" s="38"/>
      <c r="C1266" s="38"/>
      <c r="D1266" s="38"/>
    </row>
    <row r="1267" spans="1:4" x14ac:dyDescent="0.25">
      <c r="A1267" s="38"/>
      <c r="B1267" s="38"/>
      <c r="C1267" s="38"/>
      <c r="D1267" s="38"/>
    </row>
    <row r="1268" spans="1:4" x14ac:dyDescent="0.25">
      <c r="A1268" s="38"/>
      <c r="B1268" s="38"/>
      <c r="C1268" s="38"/>
      <c r="D1268" s="38"/>
    </row>
    <row r="1269" spans="1:4" x14ac:dyDescent="0.25">
      <c r="A1269" s="38"/>
      <c r="B1269" s="38"/>
      <c r="C1269" s="38"/>
      <c r="D1269" s="38"/>
    </row>
    <row r="1270" spans="1:4" x14ac:dyDescent="0.25">
      <c r="A1270" s="38"/>
      <c r="B1270" s="38"/>
      <c r="C1270" s="38"/>
      <c r="D1270" s="38"/>
    </row>
    <row r="1271" spans="1:4" x14ac:dyDescent="0.25">
      <c r="A1271" s="38"/>
      <c r="B1271" s="38"/>
      <c r="C1271" s="38"/>
      <c r="D1271" s="38"/>
    </row>
    <row r="1272" spans="1:4" x14ac:dyDescent="0.25">
      <c r="A1272" s="38"/>
      <c r="B1272" s="38"/>
      <c r="C1272" s="38"/>
      <c r="D1272" s="38"/>
    </row>
    <row r="1273" spans="1:4" x14ac:dyDescent="0.25">
      <c r="A1273" s="38"/>
      <c r="B1273" s="38"/>
      <c r="C1273" s="38"/>
      <c r="D1273" s="38"/>
    </row>
    <row r="1274" spans="1:4" x14ac:dyDescent="0.25">
      <c r="A1274" s="38"/>
      <c r="B1274" s="38"/>
      <c r="C1274" s="38"/>
      <c r="D1274" s="38"/>
    </row>
    <row r="1275" spans="1:4" x14ac:dyDescent="0.25">
      <c r="A1275" s="38"/>
      <c r="B1275" s="38"/>
      <c r="C1275" s="38"/>
      <c r="D1275" s="38"/>
    </row>
    <row r="1276" spans="1:4" x14ac:dyDescent="0.25">
      <c r="A1276" s="38"/>
      <c r="B1276" s="38"/>
      <c r="C1276" s="38"/>
      <c r="D1276" s="38"/>
    </row>
    <row r="1277" spans="1:4" x14ac:dyDescent="0.25">
      <c r="A1277" s="38"/>
      <c r="B1277" s="38"/>
      <c r="C1277" s="38"/>
      <c r="D1277" s="38"/>
    </row>
    <row r="1278" spans="1:4" x14ac:dyDescent="0.25">
      <c r="A1278" s="38"/>
      <c r="B1278" s="38"/>
      <c r="C1278" s="38"/>
      <c r="D1278" s="38"/>
    </row>
    <row r="1279" spans="1:4" x14ac:dyDescent="0.25">
      <c r="A1279" s="38"/>
      <c r="B1279" s="38"/>
      <c r="C1279" s="38"/>
      <c r="D1279" s="38"/>
    </row>
    <row r="1280" spans="1:4" x14ac:dyDescent="0.25">
      <c r="A1280" s="38"/>
      <c r="B1280" s="38"/>
      <c r="C1280" s="38"/>
      <c r="D1280" s="38"/>
    </row>
    <row r="1281" spans="1:4" x14ac:dyDescent="0.25">
      <c r="A1281" s="38"/>
      <c r="B1281" s="38"/>
      <c r="C1281" s="38"/>
      <c r="D1281" s="38"/>
    </row>
    <row r="1282" spans="1:4" x14ac:dyDescent="0.25">
      <c r="A1282" s="38"/>
      <c r="B1282" s="38"/>
      <c r="C1282" s="38"/>
      <c r="D1282" s="38"/>
    </row>
    <row r="1283" spans="1:4" x14ac:dyDescent="0.25">
      <c r="A1283" s="38"/>
      <c r="B1283" s="38"/>
      <c r="C1283" s="38"/>
      <c r="D1283" s="38"/>
    </row>
    <row r="1284" spans="1:4" x14ac:dyDescent="0.25">
      <c r="A1284" s="38"/>
      <c r="B1284" s="38"/>
      <c r="C1284" s="38"/>
      <c r="D1284" s="38"/>
    </row>
    <row r="1285" spans="1:4" x14ac:dyDescent="0.25">
      <c r="A1285" s="38"/>
      <c r="B1285" s="38"/>
      <c r="C1285" s="38"/>
      <c r="D1285" s="38"/>
    </row>
    <row r="1286" spans="1:4" x14ac:dyDescent="0.25">
      <c r="A1286" s="38"/>
      <c r="B1286" s="38"/>
      <c r="C1286" s="38"/>
      <c r="D1286" s="38"/>
    </row>
    <row r="1287" spans="1:4" x14ac:dyDescent="0.25">
      <c r="A1287" s="38"/>
      <c r="B1287" s="38"/>
      <c r="C1287" s="38"/>
      <c r="D1287" s="38"/>
    </row>
    <row r="1288" spans="1:4" x14ac:dyDescent="0.25">
      <c r="A1288" s="38"/>
      <c r="B1288" s="38"/>
      <c r="C1288" s="38"/>
      <c r="D1288" s="38"/>
    </row>
    <row r="1289" spans="1:4" x14ac:dyDescent="0.25">
      <c r="A1289" s="38"/>
      <c r="B1289" s="38"/>
      <c r="C1289" s="38"/>
      <c r="D1289" s="38"/>
    </row>
    <row r="1290" spans="1:4" x14ac:dyDescent="0.25">
      <c r="A1290" s="38"/>
      <c r="B1290" s="38"/>
      <c r="C1290" s="38"/>
      <c r="D1290" s="38"/>
    </row>
    <row r="1291" spans="1:4" x14ac:dyDescent="0.25">
      <c r="A1291" s="38"/>
      <c r="B1291" s="38"/>
      <c r="C1291" s="38"/>
      <c r="D1291" s="38"/>
    </row>
    <row r="1292" spans="1:4" x14ac:dyDescent="0.25">
      <c r="A1292" s="38"/>
      <c r="B1292" s="38"/>
      <c r="C1292" s="38"/>
      <c r="D1292" s="38"/>
    </row>
    <row r="1293" spans="1:4" x14ac:dyDescent="0.25">
      <c r="A1293" s="38"/>
      <c r="B1293" s="38"/>
      <c r="C1293" s="38"/>
      <c r="D1293" s="38"/>
    </row>
    <row r="1294" spans="1:4" x14ac:dyDescent="0.25">
      <c r="A1294" s="38"/>
      <c r="B1294" s="38"/>
      <c r="C1294" s="38"/>
      <c r="D1294" s="38"/>
    </row>
    <row r="1295" spans="1:4" x14ac:dyDescent="0.25">
      <c r="A1295" s="38"/>
      <c r="B1295" s="38"/>
      <c r="C1295" s="38"/>
      <c r="D1295" s="38"/>
    </row>
    <row r="1296" spans="1:4" x14ac:dyDescent="0.25">
      <c r="A1296" s="38"/>
      <c r="B1296" s="38"/>
      <c r="C1296" s="38"/>
      <c r="D1296" s="38"/>
    </row>
    <row r="1297" spans="1:4" x14ac:dyDescent="0.25">
      <c r="A1297" s="38"/>
      <c r="B1297" s="38"/>
      <c r="C1297" s="38"/>
      <c r="D1297" s="38"/>
    </row>
    <row r="1298" spans="1:4" x14ac:dyDescent="0.25">
      <c r="A1298" s="38"/>
      <c r="B1298" s="38"/>
      <c r="C1298" s="38"/>
      <c r="D1298" s="38"/>
    </row>
    <row r="1299" spans="1:4" x14ac:dyDescent="0.25">
      <c r="A1299" s="38"/>
      <c r="B1299" s="38"/>
      <c r="C1299" s="38"/>
      <c r="D1299" s="38"/>
    </row>
    <row r="1300" spans="1:4" x14ac:dyDescent="0.25">
      <c r="A1300" s="38"/>
      <c r="B1300" s="38"/>
      <c r="C1300" s="38"/>
      <c r="D1300" s="38"/>
    </row>
    <row r="1301" spans="1:4" x14ac:dyDescent="0.25">
      <c r="A1301" s="38"/>
      <c r="B1301" s="38"/>
      <c r="C1301" s="38"/>
      <c r="D1301" s="38"/>
    </row>
    <row r="1302" spans="1:4" x14ac:dyDescent="0.25">
      <c r="A1302" s="38"/>
      <c r="B1302" s="38"/>
      <c r="C1302" s="38"/>
      <c r="D1302" s="38"/>
    </row>
    <row r="1303" spans="1:4" x14ac:dyDescent="0.25">
      <c r="A1303" s="38"/>
      <c r="B1303" s="38"/>
      <c r="C1303" s="38"/>
      <c r="D1303" s="38"/>
    </row>
    <row r="1304" spans="1:4" x14ac:dyDescent="0.25">
      <c r="A1304" s="38"/>
      <c r="B1304" s="38"/>
      <c r="C1304" s="38"/>
      <c r="D1304" s="38"/>
    </row>
    <row r="1305" spans="1:4" x14ac:dyDescent="0.25">
      <c r="A1305" s="38"/>
      <c r="B1305" s="38"/>
      <c r="C1305" s="38"/>
      <c r="D1305" s="38"/>
    </row>
    <row r="1306" spans="1:4" x14ac:dyDescent="0.25">
      <c r="A1306" s="38"/>
      <c r="B1306" s="38"/>
      <c r="C1306" s="38"/>
      <c r="D1306" s="38"/>
    </row>
    <row r="1307" spans="1:4" x14ac:dyDescent="0.25">
      <c r="A1307" s="38"/>
      <c r="B1307" s="38"/>
      <c r="C1307" s="38"/>
      <c r="D1307" s="38"/>
    </row>
    <row r="1308" spans="1:4" x14ac:dyDescent="0.25">
      <c r="A1308" s="38"/>
      <c r="B1308" s="38"/>
      <c r="C1308" s="38"/>
      <c r="D1308" s="38"/>
    </row>
    <row r="1309" spans="1:4" x14ac:dyDescent="0.25">
      <c r="A1309" s="38"/>
      <c r="B1309" s="38"/>
      <c r="C1309" s="38"/>
      <c r="D1309" s="38"/>
    </row>
    <row r="1310" spans="1:4" x14ac:dyDescent="0.25">
      <c r="A1310" s="38"/>
      <c r="B1310" s="38"/>
      <c r="C1310" s="38"/>
      <c r="D1310" s="38"/>
    </row>
    <row r="1311" spans="1:4" x14ac:dyDescent="0.25">
      <c r="A1311" s="38"/>
      <c r="B1311" s="38"/>
      <c r="C1311" s="38"/>
      <c r="D1311" s="38"/>
    </row>
    <row r="1312" spans="1:4" x14ac:dyDescent="0.25">
      <c r="A1312" s="38"/>
      <c r="B1312" s="38"/>
      <c r="C1312" s="38"/>
      <c r="D1312" s="38"/>
    </row>
    <row r="1313" spans="1:4" x14ac:dyDescent="0.25">
      <c r="A1313" s="38"/>
      <c r="B1313" s="38"/>
      <c r="C1313" s="38"/>
      <c r="D1313" s="38"/>
    </row>
    <row r="1314" spans="1:4" x14ac:dyDescent="0.25">
      <c r="A1314" s="38"/>
      <c r="B1314" s="38"/>
      <c r="C1314" s="38"/>
      <c r="D1314" s="38"/>
    </row>
    <row r="1315" spans="1:4" x14ac:dyDescent="0.25">
      <c r="A1315" s="38"/>
      <c r="B1315" s="38"/>
      <c r="C1315" s="38"/>
      <c r="D1315" s="38"/>
    </row>
    <row r="1316" spans="1:4" x14ac:dyDescent="0.25">
      <c r="A1316" s="38"/>
      <c r="B1316" s="38"/>
      <c r="C1316" s="38"/>
      <c r="D1316" s="38"/>
    </row>
    <row r="1317" spans="1:4" x14ac:dyDescent="0.25">
      <c r="A1317" s="38"/>
      <c r="B1317" s="38"/>
      <c r="C1317" s="38"/>
      <c r="D1317" s="38"/>
    </row>
    <row r="1318" spans="1:4" x14ac:dyDescent="0.25">
      <c r="A1318" s="38"/>
      <c r="B1318" s="38"/>
      <c r="C1318" s="38"/>
      <c r="D1318" s="38"/>
    </row>
    <row r="1319" spans="1:4" x14ac:dyDescent="0.25">
      <c r="A1319" s="38"/>
      <c r="B1319" s="38"/>
      <c r="C1319" s="38"/>
      <c r="D1319" s="38"/>
    </row>
    <row r="1320" spans="1:4" x14ac:dyDescent="0.25">
      <c r="A1320" s="38"/>
      <c r="B1320" s="38"/>
      <c r="C1320" s="38"/>
      <c r="D1320" s="38"/>
    </row>
    <row r="1321" spans="1:4" x14ac:dyDescent="0.25">
      <c r="A1321" s="38"/>
      <c r="B1321" s="38"/>
      <c r="C1321" s="38"/>
      <c r="D1321" s="38"/>
    </row>
    <row r="1322" spans="1:4" x14ac:dyDescent="0.25">
      <c r="A1322" s="38"/>
      <c r="B1322" s="38"/>
      <c r="C1322" s="38"/>
      <c r="D1322" s="38"/>
    </row>
    <row r="1323" spans="1:4" x14ac:dyDescent="0.25">
      <c r="A1323" s="38"/>
      <c r="B1323" s="38"/>
      <c r="C1323" s="38"/>
      <c r="D1323" s="38"/>
    </row>
    <row r="1324" spans="1:4" x14ac:dyDescent="0.25">
      <c r="A1324" s="38"/>
      <c r="B1324" s="38"/>
      <c r="C1324" s="38"/>
      <c r="D1324" s="38"/>
    </row>
    <row r="1325" spans="1:4" x14ac:dyDescent="0.25">
      <c r="A1325" s="38"/>
      <c r="B1325" s="38"/>
      <c r="C1325" s="38"/>
      <c r="D1325" s="38"/>
    </row>
    <row r="1326" spans="1:4" x14ac:dyDescent="0.25">
      <c r="A1326" s="38"/>
      <c r="B1326" s="38"/>
      <c r="C1326" s="38"/>
      <c r="D1326" s="38"/>
    </row>
    <row r="1327" spans="1:4" x14ac:dyDescent="0.25">
      <c r="A1327" s="38"/>
      <c r="B1327" s="38"/>
      <c r="C1327" s="38"/>
      <c r="D1327" s="38"/>
    </row>
    <row r="1328" spans="1:4" x14ac:dyDescent="0.25">
      <c r="A1328" s="38"/>
      <c r="B1328" s="38"/>
      <c r="C1328" s="38"/>
      <c r="D1328" s="38"/>
    </row>
    <row r="1329" spans="1:4" x14ac:dyDescent="0.25">
      <c r="A1329" s="38"/>
      <c r="B1329" s="38"/>
      <c r="C1329" s="38"/>
      <c r="D1329" s="38"/>
    </row>
    <row r="1330" spans="1:4" x14ac:dyDescent="0.25">
      <c r="A1330" s="38"/>
      <c r="B1330" s="38"/>
      <c r="C1330" s="38"/>
      <c r="D1330" s="38"/>
    </row>
    <row r="1331" spans="1:4" x14ac:dyDescent="0.25">
      <c r="A1331" s="38"/>
      <c r="B1331" s="38"/>
      <c r="C1331" s="38"/>
      <c r="D1331" s="38"/>
    </row>
    <row r="1332" spans="1:4" x14ac:dyDescent="0.25">
      <c r="A1332" s="38"/>
      <c r="B1332" s="38"/>
      <c r="C1332" s="38"/>
      <c r="D1332" s="38"/>
    </row>
    <row r="1333" spans="1:4" x14ac:dyDescent="0.25">
      <c r="A1333" s="38"/>
      <c r="B1333" s="38"/>
      <c r="C1333" s="38"/>
      <c r="D1333" s="38"/>
    </row>
    <row r="1334" spans="1:4" x14ac:dyDescent="0.25">
      <c r="A1334" s="38"/>
      <c r="B1334" s="38"/>
      <c r="C1334" s="38"/>
      <c r="D1334" s="38"/>
    </row>
    <row r="1335" spans="1:4" x14ac:dyDescent="0.25">
      <c r="A1335" s="38"/>
      <c r="B1335" s="38"/>
      <c r="C1335" s="38"/>
      <c r="D1335" s="38"/>
    </row>
    <row r="1336" spans="1:4" x14ac:dyDescent="0.25">
      <c r="A1336" s="38"/>
      <c r="B1336" s="38"/>
      <c r="C1336" s="38"/>
      <c r="D1336" s="38"/>
    </row>
    <row r="1337" spans="1:4" x14ac:dyDescent="0.25">
      <c r="A1337" s="38"/>
      <c r="B1337" s="38"/>
      <c r="C1337" s="38"/>
      <c r="D1337" s="38"/>
    </row>
    <row r="1338" spans="1:4" x14ac:dyDescent="0.25">
      <c r="A1338" s="38"/>
      <c r="B1338" s="38"/>
      <c r="C1338" s="38"/>
      <c r="D1338" s="38"/>
    </row>
    <row r="1339" spans="1:4" x14ac:dyDescent="0.25">
      <c r="A1339" s="38"/>
      <c r="B1339" s="38"/>
      <c r="C1339" s="38"/>
      <c r="D1339" s="38"/>
    </row>
    <row r="1340" spans="1:4" x14ac:dyDescent="0.25">
      <c r="A1340" s="38"/>
      <c r="B1340" s="38"/>
      <c r="C1340" s="38"/>
      <c r="D1340" s="38"/>
    </row>
    <row r="1341" spans="1:4" x14ac:dyDescent="0.25">
      <c r="A1341" s="38"/>
      <c r="B1341" s="38"/>
      <c r="C1341" s="38"/>
      <c r="D1341" s="38"/>
    </row>
    <row r="1342" spans="1:4" x14ac:dyDescent="0.25">
      <c r="A1342" s="38"/>
      <c r="B1342" s="38"/>
      <c r="C1342" s="38"/>
      <c r="D1342" s="38"/>
    </row>
    <row r="1343" spans="1:4" x14ac:dyDescent="0.25">
      <c r="A1343" s="38"/>
      <c r="B1343" s="38"/>
      <c r="C1343" s="38"/>
      <c r="D1343" s="38"/>
    </row>
    <row r="1344" spans="1:4" x14ac:dyDescent="0.25">
      <c r="A1344" s="38"/>
      <c r="B1344" s="38"/>
      <c r="C1344" s="38"/>
      <c r="D1344" s="38"/>
    </row>
    <row r="1345" spans="1:4" x14ac:dyDescent="0.25">
      <c r="A1345" s="38"/>
      <c r="B1345" s="38"/>
      <c r="C1345" s="38"/>
      <c r="D1345" s="38"/>
    </row>
    <row r="1346" spans="1:4" x14ac:dyDescent="0.25">
      <c r="A1346" s="38"/>
      <c r="B1346" s="38"/>
      <c r="C1346" s="38"/>
      <c r="D1346" s="38"/>
    </row>
    <row r="1347" spans="1:4" x14ac:dyDescent="0.25">
      <c r="A1347" s="38"/>
      <c r="B1347" s="38"/>
      <c r="C1347" s="38"/>
      <c r="D1347" s="38"/>
    </row>
    <row r="1348" spans="1:4" x14ac:dyDescent="0.25">
      <c r="A1348" s="38"/>
      <c r="B1348" s="38"/>
      <c r="C1348" s="38"/>
      <c r="D1348" s="38"/>
    </row>
    <row r="1349" spans="1:4" x14ac:dyDescent="0.25">
      <c r="A1349" s="38"/>
      <c r="B1349" s="38"/>
      <c r="C1349" s="38"/>
      <c r="D1349" s="38"/>
    </row>
    <row r="1350" spans="1:4" x14ac:dyDescent="0.25">
      <c r="A1350" s="38"/>
      <c r="B1350" s="38"/>
      <c r="C1350" s="38"/>
      <c r="D1350" s="38"/>
    </row>
    <row r="1351" spans="1:4" x14ac:dyDescent="0.25">
      <c r="A1351" s="38"/>
      <c r="B1351" s="38"/>
      <c r="C1351" s="38"/>
      <c r="D1351" s="38"/>
    </row>
    <row r="1352" spans="1:4" x14ac:dyDescent="0.25">
      <c r="A1352" s="38"/>
      <c r="B1352" s="38"/>
      <c r="C1352" s="38"/>
      <c r="D1352" s="38"/>
    </row>
    <row r="1353" spans="1:4" x14ac:dyDescent="0.25">
      <c r="A1353" s="38"/>
      <c r="B1353" s="38"/>
      <c r="C1353" s="38"/>
      <c r="D1353" s="38"/>
    </row>
    <row r="1354" spans="1:4" x14ac:dyDescent="0.25">
      <c r="A1354" s="38"/>
      <c r="B1354" s="38"/>
      <c r="C1354" s="38"/>
      <c r="D1354" s="38"/>
    </row>
    <row r="1355" spans="1:4" x14ac:dyDescent="0.25">
      <c r="A1355" s="38"/>
      <c r="B1355" s="38"/>
      <c r="C1355" s="38"/>
      <c r="D1355" s="38"/>
    </row>
    <row r="1356" spans="1:4" x14ac:dyDescent="0.25">
      <c r="A1356" s="38"/>
      <c r="B1356" s="38"/>
      <c r="C1356" s="38"/>
      <c r="D1356" s="38"/>
    </row>
    <row r="1357" spans="1:4" x14ac:dyDescent="0.25">
      <c r="A1357" s="38"/>
      <c r="B1357" s="38"/>
      <c r="C1357" s="38"/>
      <c r="D1357" s="38"/>
    </row>
    <row r="1358" spans="1:4" x14ac:dyDescent="0.25">
      <c r="A1358" s="38"/>
      <c r="B1358" s="38"/>
      <c r="C1358" s="38"/>
      <c r="D1358" s="38"/>
    </row>
    <row r="1359" spans="1:4" x14ac:dyDescent="0.25">
      <c r="A1359" s="38"/>
      <c r="B1359" s="38"/>
      <c r="C1359" s="38"/>
      <c r="D1359" s="38"/>
    </row>
    <row r="1360" spans="1:4" x14ac:dyDescent="0.25">
      <c r="A1360" s="38"/>
      <c r="B1360" s="38"/>
      <c r="C1360" s="38"/>
      <c r="D1360" s="38"/>
    </row>
    <row r="1361" spans="1:4" x14ac:dyDescent="0.25">
      <c r="A1361" s="38"/>
      <c r="B1361" s="38"/>
      <c r="C1361" s="38"/>
      <c r="D1361" s="38"/>
    </row>
    <row r="1362" spans="1:4" x14ac:dyDescent="0.25">
      <c r="A1362" s="38"/>
      <c r="B1362" s="38"/>
      <c r="C1362" s="38"/>
      <c r="D1362" s="38"/>
    </row>
    <row r="1363" spans="1:4" x14ac:dyDescent="0.25">
      <c r="A1363" s="38"/>
      <c r="B1363" s="38"/>
      <c r="C1363" s="38"/>
      <c r="D1363" s="38"/>
    </row>
    <row r="1364" spans="1:4" x14ac:dyDescent="0.25">
      <c r="A1364" s="38"/>
      <c r="B1364" s="38"/>
      <c r="C1364" s="38"/>
      <c r="D1364" s="38"/>
    </row>
    <row r="1365" spans="1:4" x14ac:dyDescent="0.25">
      <c r="A1365" s="38"/>
      <c r="B1365" s="38"/>
      <c r="C1365" s="38"/>
      <c r="D1365" s="38"/>
    </row>
    <row r="1366" spans="1:4" x14ac:dyDescent="0.25">
      <c r="A1366" s="38"/>
      <c r="B1366" s="38"/>
      <c r="C1366" s="38"/>
      <c r="D1366" s="38"/>
    </row>
    <row r="1367" spans="1:4" x14ac:dyDescent="0.25">
      <c r="A1367" s="38"/>
      <c r="B1367" s="38"/>
      <c r="C1367" s="38"/>
      <c r="D1367" s="38"/>
    </row>
    <row r="1368" spans="1:4" x14ac:dyDescent="0.25">
      <c r="A1368" s="38"/>
      <c r="B1368" s="38"/>
      <c r="C1368" s="38"/>
      <c r="D1368" s="38"/>
    </row>
    <row r="1369" spans="1:4" x14ac:dyDescent="0.25">
      <c r="A1369" s="38"/>
      <c r="B1369" s="38"/>
      <c r="C1369" s="38"/>
      <c r="D1369" s="38"/>
    </row>
    <row r="1370" spans="1:4" x14ac:dyDescent="0.25">
      <c r="A1370" s="38"/>
      <c r="B1370" s="38"/>
      <c r="C1370" s="38"/>
      <c r="D1370" s="38"/>
    </row>
    <row r="1371" spans="1:4" x14ac:dyDescent="0.25">
      <c r="A1371" s="38"/>
      <c r="B1371" s="38"/>
      <c r="C1371" s="38"/>
      <c r="D1371" s="38"/>
    </row>
    <row r="1372" spans="1:4" x14ac:dyDescent="0.25">
      <c r="A1372" s="38"/>
      <c r="B1372" s="38"/>
      <c r="C1372" s="38"/>
      <c r="D1372" s="38"/>
    </row>
    <row r="1373" spans="1:4" x14ac:dyDescent="0.25">
      <c r="A1373" s="38"/>
      <c r="B1373" s="38"/>
      <c r="C1373" s="38"/>
      <c r="D1373" s="38"/>
    </row>
    <row r="1374" spans="1:4" x14ac:dyDescent="0.25">
      <c r="A1374" s="38"/>
      <c r="B1374" s="38"/>
      <c r="C1374" s="38"/>
      <c r="D1374" s="38"/>
    </row>
    <row r="1375" spans="1:4" x14ac:dyDescent="0.25">
      <c r="A1375" s="38"/>
      <c r="B1375" s="38"/>
      <c r="C1375" s="38"/>
      <c r="D1375" s="38"/>
    </row>
    <row r="1376" spans="1:4" x14ac:dyDescent="0.25">
      <c r="A1376" s="38"/>
      <c r="B1376" s="38"/>
      <c r="C1376" s="38"/>
      <c r="D1376" s="38"/>
    </row>
    <row r="1377" spans="1:4" x14ac:dyDescent="0.25">
      <c r="A1377" s="38"/>
      <c r="B1377" s="38"/>
      <c r="C1377" s="38"/>
      <c r="D1377" s="38"/>
    </row>
    <row r="1378" spans="1:4" x14ac:dyDescent="0.25">
      <c r="A1378" s="38"/>
      <c r="B1378" s="38"/>
      <c r="C1378" s="38"/>
      <c r="D1378" s="38"/>
    </row>
    <row r="1379" spans="1:4" x14ac:dyDescent="0.25">
      <c r="A1379" s="38"/>
      <c r="B1379" s="38"/>
      <c r="C1379" s="38"/>
      <c r="D1379" s="38"/>
    </row>
    <row r="1380" spans="1:4" x14ac:dyDescent="0.25">
      <c r="A1380" s="38"/>
      <c r="B1380" s="38"/>
      <c r="C1380" s="38"/>
      <c r="D1380" s="38"/>
    </row>
    <row r="1381" spans="1:4" x14ac:dyDescent="0.25">
      <c r="A1381" s="38"/>
      <c r="B1381" s="38"/>
      <c r="C1381" s="38"/>
      <c r="D1381" s="38"/>
    </row>
    <row r="1382" spans="1:4" x14ac:dyDescent="0.25">
      <c r="A1382" s="38"/>
      <c r="B1382" s="38"/>
      <c r="C1382" s="38"/>
      <c r="D1382" s="38"/>
    </row>
    <row r="1383" spans="1:4" x14ac:dyDescent="0.25">
      <c r="A1383" s="38"/>
      <c r="B1383" s="38"/>
      <c r="C1383" s="38"/>
      <c r="D1383" s="38"/>
    </row>
    <row r="1384" spans="1:4" x14ac:dyDescent="0.25">
      <c r="A1384" s="38"/>
      <c r="B1384" s="38"/>
      <c r="C1384" s="38"/>
      <c r="D1384" s="38"/>
    </row>
    <row r="1385" spans="1:4" x14ac:dyDescent="0.25">
      <c r="A1385" s="38"/>
      <c r="B1385" s="38"/>
      <c r="C1385" s="38"/>
      <c r="D1385" s="38"/>
    </row>
    <row r="1386" spans="1:4" x14ac:dyDescent="0.25">
      <c r="A1386" s="38"/>
      <c r="B1386" s="38"/>
      <c r="C1386" s="38"/>
      <c r="D1386" s="38"/>
    </row>
    <row r="1387" spans="1:4" x14ac:dyDescent="0.25">
      <c r="A1387" s="38"/>
      <c r="B1387" s="38"/>
      <c r="C1387" s="38"/>
      <c r="D1387" s="38"/>
    </row>
    <row r="1388" spans="1:4" x14ac:dyDescent="0.25">
      <c r="A1388" s="38"/>
      <c r="B1388" s="38"/>
      <c r="C1388" s="38"/>
      <c r="D1388" s="38"/>
    </row>
    <row r="1389" spans="1:4" x14ac:dyDescent="0.25">
      <c r="A1389" s="38"/>
      <c r="B1389" s="38"/>
      <c r="C1389" s="38"/>
      <c r="D1389" s="38"/>
    </row>
    <row r="1390" spans="1:4" x14ac:dyDescent="0.25">
      <c r="A1390" s="38"/>
      <c r="B1390" s="38"/>
      <c r="C1390" s="38"/>
      <c r="D1390" s="38"/>
    </row>
    <row r="1391" spans="1:4" x14ac:dyDescent="0.25">
      <c r="A1391" s="38"/>
      <c r="B1391" s="38"/>
      <c r="C1391" s="38"/>
      <c r="D1391" s="38"/>
    </row>
    <row r="1392" spans="1:4" x14ac:dyDescent="0.25">
      <c r="A1392" s="38"/>
      <c r="B1392" s="38"/>
      <c r="C1392" s="38"/>
      <c r="D1392" s="38"/>
    </row>
    <row r="1393" spans="1:4" x14ac:dyDescent="0.25">
      <c r="A1393" s="38"/>
      <c r="B1393" s="38"/>
      <c r="C1393" s="38"/>
      <c r="D1393" s="38"/>
    </row>
    <row r="1394" spans="1:4" x14ac:dyDescent="0.25">
      <c r="A1394" s="38"/>
      <c r="B1394" s="38"/>
      <c r="C1394" s="38"/>
      <c r="D1394" s="38"/>
    </row>
    <row r="1395" spans="1:4" x14ac:dyDescent="0.25">
      <c r="A1395" s="38"/>
      <c r="B1395" s="38"/>
      <c r="C1395" s="38"/>
      <c r="D1395" s="38"/>
    </row>
    <row r="1396" spans="1:4" x14ac:dyDescent="0.25">
      <c r="A1396" s="38"/>
      <c r="B1396" s="38"/>
      <c r="C1396" s="38"/>
      <c r="D1396" s="38"/>
    </row>
    <row r="1397" spans="1:4" x14ac:dyDescent="0.25">
      <c r="A1397" s="38"/>
      <c r="B1397" s="38"/>
      <c r="C1397" s="38"/>
      <c r="D1397" s="38"/>
    </row>
    <row r="1398" spans="1:4" x14ac:dyDescent="0.25">
      <c r="A1398" s="38"/>
      <c r="B1398" s="38"/>
      <c r="C1398" s="38"/>
      <c r="D1398" s="38"/>
    </row>
    <row r="1399" spans="1:4" x14ac:dyDescent="0.25">
      <c r="A1399" s="38"/>
      <c r="B1399" s="38"/>
      <c r="C1399" s="38"/>
      <c r="D1399" s="38"/>
    </row>
    <row r="1400" spans="1:4" x14ac:dyDescent="0.25">
      <c r="A1400" s="38"/>
      <c r="B1400" s="38"/>
      <c r="C1400" s="38"/>
      <c r="D1400" s="38"/>
    </row>
    <row r="1401" spans="1:4" x14ac:dyDescent="0.25">
      <c r="A1401" s="38"/>
      <c r="B1401" s="38"/>
      <c r="C1401" s="38"/>
      <c r="D1401" s="38"/>
    </row>
    <row r="1402" spans="1:4" x14ac:dyDescent="0.25">
      <c r="A1402" s="38"/>
      <c r="B1402" s="38"/>
      <c r="C1402" s="38"/>
      <c r="D1402" s="38"/>
    </row>
    <row r="1403" spans="1:4" x14ac:dyDescent="0.25">
      <c r="A1403" s="38"/>
      <c r="B1403" s="38"/>
      <c r="C1403" s="38"/>
      <c r="D1403" s="38"/>
    </row>
    <row r="1404" spans="1:4" x14ac:dyDescent="0.25">
      <c r="A1404" s="38"/>
      <c r="B1404" s="38"/>
      <c r="C1404" s="38"/>
      <c r="D1404" s="38"/>
    </row>
    <row r="1405" spans="1:4" x14ac:dyDescent="0.25">
      <c r="A1405" s="38"/>
      <c r="B1405" s="38"/>
      <c r="C1405" s="38"/>
      <c r="D1405" s="38"/>
    </row>
    <row r="1406" spans="1:4" x14ac:dyDescent="0.25">
      <c r="A1406" s="38"/>
      <c r="B1406" s="38"/>
      <c r="C1406" s="38"/>
      <c r="D1406" s="38"/>
    </row>
    <row r="1407" spans="1:4" x14ac:dyDescent="0.25">
      <c r="A1407" s="38"/>
      <c r="B1407" s="38"/>
      <c r="C1407" s="38"/>
      <c r="D1407" s="38"/>
    </row>
    <row r="1408" spans="1:4" x14ac:dyDescent="0.25">
      <c r="A1408" s="38"/>
      <c r="B1408" s="38"/>
      <c r="C1408" s="38"/>
      <c r="D1408" s="38"/>
    </row>
    <row r="1409" spans="1:4" x14ac:dyDescent="0.25">
      <c r="A1409" s="38"/>
      <c r="B1409" s="38"/>
      <c r="C1409" s="38"/>
      <c r="D1409" s="38"/>
    </row>
    <row r="1410" spans="1:4" x14ac:dyDescent="0.25">
      <c r="A1410" s="38"/>
      <c r="B1410" s="38"/>
      <c r="C1410" s="38"/>
      <c r="D1410" s="38"/>
    </row>
    <row r="1411" spans="1:4" x14ac:dyDescent="0.25">
      <c r="A1411" s="38"/>
      <c r="B1411" s="38"/>
      <c r="C1411" s="38"/>
      <c r="D1411" s="38"/>
    </row>
    <row r="1412" spans="1:4" x14ac:dyDescent="0.25">
      <c r="A1412" s="38"/>
      <c r="B1412" s="38"/>
      <c r="C1412" s="38"/>
      <c r="D1412" s="38"/>
    </row>
    <row r="1413" spans="1:4" x14ac:dyDescent="0.25">
      <c r="A1413" s="38"/>
      <c r="B1413" s="38"/>
      <c r="C1413" s="38"/>
      <c r="D1413" s="38"/>
    </row>
    <row r="1414" spans="1:4" x14ac:dyDescent="0.25">
      <c r="A1414" s="38"/>
      <c r="B1414" s="38"/>
      <c r="C1414" s="38"/>
      <c r="D1414" s="38"/>
    </row>
    <row r="1415" spans="1:4" x14ac:dyDescent="0.25">
      <c r="A1415" s="38"/>
      <c r="B1415" s="38"/>
      <c r="C1415" s="38"/>
      <c r="D1415" s="38"/>
    </row>
    <row r="1416" spans="1:4" x14ac:dyDescent="0.25">
      <c r="A1416" s="38"/>
      <c r="B1416" s="38"/>
      <c r="C1416" s="38"/>
      <c r="D1416" s="38"/>
    </row>
    <row r="1417" spans="1:4" x14ac:dyDescent="0.25">
      <c r="A1417" s="38"/>
      <c r="B1417" s="38"/>
      <c r="C1417" s="38"/>
      <c r="D1417" s="38"/>
    </row>
    <row r="1418" spans="1:4" x14ac:dyDescent="0.25">
      <c r="A1418" s="38"/>
      <c r="B1418" s="38"/>
      <c r="C1418" s="38"/>
      <c r="D1418" s="38"/>
    </row>
    <row r="1419" spans="1:4" x14ac:dyDescent="0.25">
      <c r="A1419" s="38"/>
      <c r="B1419" s="38"/>
      <c r="C1419" s="38"/>
      <c r="D1419" s="38"/>
    </row>
    <row r="1420" spans="1:4" x14ac:dyDescent="0.25">
      <c r="A1420" s="38"/>
      <c r="B1420" s="38"/>
      <c r="C1420" s="38"/>
      <c r="D1420" s="38"/>
    </row>
    <row r="1421" spans="1:4" x14ac:dyDescent="0.25">
      <c r="A1421" s="38"/>
      <c r="B1421" s="38"/>
      <c r="C1421" s="38"/>
      <c r="D1421" s="38"/>
    </row>
    <row r="1422" spans="1:4" x14ac:dyDescent="0.25">
      <c r="A1422" s="38"/>
      <c r="B1422" s="38"/>
      <c r="C1422" s="38"/>
      <c r="D1422" s="38"/>
    </row>
    <row r="1423" spans="1:4" x14ac:dyDescent="0.25">
      <c r="A1423" s="38"/>
      <c r="B1423" s="38"/>
      <c r="C1423" s="38"/>
      <c r="D1423" s="38"/>
    </row>
    <row r="1424" spans="1:4" x14ac:dyDescent="0.25">
      <c r="A1424" s="38"/>
      <c r="B1424" s="38"/>
      <c r="C1424" s="38"/>
      <c r="D1424" s="38"/>
    </row>
    <row r="1425" spans="1:4" x14ac:dyDescent="0.25">
      <c r="A1425" s="38"/>
      <c r="B1425" s="38"/>
      <c r="C1425" s="38"/>
      <c r="D1425" s="38"/>
    </row>
    <row r="1426" spans="1:4" x14ac:dyDescent="0.25">
      <c r="A1426" s="38"/>
      <c r="B1426" s="38"/>
      <c r="C1426" s="38"/>
      <c r="D1426" s="38"/>
    </row>
    <row r="1427" spans="1:4" x14ac:dyDescent="0.25">
      <c r="A1427" s="38"/>
      <c r="B1427" s="38"/>
      <c r="C1427" s="38"/>
      <c r="D1427" s="38"/>
    </row>
    <row r="1428" spans="1:4" x14ac:dyDescent="0.25">
      <c r="A1428" s="38"/>
      <c r="B1428" s="38"/>
      <c r="C1428" s="38"/>
      <c r="D1428" s="38"/>
    </row>
    <row r="1429" spans="1:4" x14ac:dyDescent="0.25">
      <c r="A1429" s="38"/>
      <c r="B1429" s="38"/>
      <c r="C1429" s="38"/>
      <c r="D1429" s="38"/>
    </row>
    <row r="1430" spans="1:4" x14ac:dyDescent="0.25">
      <c r="A1430" s="38"/>
      <c r="B1430" s="38"/>
      <c r="C1430" s="38"/>
      <c r="D1430" s="38"/>
    </row>
    <row r="1431" spans="1:4" x14ac:dyDescent="0.25">
      <c r="A1431" s="38"/>
      <c r="B1431" s="38"/>
      <c r="C1431" s="38"/>
      <c r="D1431" s="38"/>
    </row>
    <row r="1432" spans="1:4" x14ac:dyDescent="0.25">
      <c r="A1432" s="38"/>
      <c r="B1432" s="38"/>
      <c r="C1432" s="38"/>
      <c r="D1432" s="38"/>
    </row>
    <row r="1433" spans="1:4" x14ac:dyDescent="0.25">
      <c r="A1433" s="38"/>
      <c r="B1433" s="38"/>
      <c r="C1433" s="38"/>
      <c r="D1433" s="38"/>
    </row>
    <row r="1434" spans="1:4" x14ac:dyDescent="0.25">
      <c r="A1434" s="38"/>
      <c r="B1434" s="38"/>
      <c r="C1434" s="38"/>
      <c r="D1434" s="38"/>
    </row>
    <row r="1435" spans="1:4" x14ac:dyDescent="0.25">
      <c r="A1435" s="38"/>
      <c r="B1435" s="38"/>
      <c r="C1435" s="38"/>
      <c r="D1435" s="38"/>
    </row>
    <row r="1436" spans="1:4" x14ac:dyDescent="0.25">
      <c r="A1436" s="38"/>
      <c r="B1436" s="38"/>
      <c r="C1436" s="38"/>
      <c r="D1436" s="38"/>
    </row>
    <row r="1437" spans="1:4" x14ac:dyDescent="0.25">
      <c r="A1437" s="38"/>
      <c r="B1437" s="38"/>
      <c r="C1437" s="38"/>
      <c r="D1437" s="38"/>
    </row>
    <row r="1438" spans="1:4" x14ac:dyDescent="0.25">
      <c r="A1438" s="38"/>
      <c r="B1438" s="38"/>
      <c r="C1438" s="38"/>
      <c r="D1438" s="38"/>
    </row>
    <row r="1439" spans="1:4" x14ac:dyDescent="0.25">
      <c r="A1439" s="38"/>
      <c r="B1439" s="38"/>
      <c r="C1439" s="38"/>
      <c r="D1439" s="38"/>
    </row>
    <row r="1440" spans="1:4" x14ac:dyDescent="0.25">
      <c r="A1440" s="38"/>
      <c r="B1440" s="38"/>
      <c r="C1440" s="38"/>
      <c r="D1440" s="38"/>
    </row>
    <row r="1441" spans="1:4" x14ac:dyDescent="0.25">
      <c r="A1441" s="38"/>
      <c r="B1441" s="38"/>
      <c r="C1441" s="38"/>
      <c r="D1441" s="38"/>
    </row>
    <row r="1442" spans="1:4" x14ac:dyDescent="0.25">
      <c r="A1442" s="38"/>
      <c r="B1442" s="38"/>
      <c r="C1442" s="38"/>
      <c r="D1442" s="38"/>
    </row>
    <row r="1443" spans="1:4" x14ac:dyDescent="0.25">
      <c r="A1443" s="38"/>
      <c r="B1443" s="38"/>
      <c r="C1443" s="38"/>
      <c r="D1443" s="38"/>
    </row>
    <row r="1444" spans="1:4" x14ac:dyDescent="0.25">
      <c r="A1444" s="38"/>
      <c r="B1444" s="38"/>
      <c r="C1444" s="38"/>
      <c r="D1444" s="38"/>
    </row>
    <row r="1445" spans="1:4" x14ac:dyDescent="0.25">
      <c r="A1445" s="38"/>
      <c r="B1445" s="38"/>
      <c r="C1445" s="38"/>
      <c r="D1445" s="38"/>
    </row>
    <row r="1446" spans="1:4" x14ac:dyDescent="0.25">
      <c r="A1446" s="38"/>
      <c r="B1446" s="38"/>
      <c r="C1446" s="38"/>
      <c r="D1446" s="38"/>
    </row>
    <row r="1447" spans="1:4" x14ac:dyDescent="0.25">
      <c r="A1447" s="38"/>
      <c r="B1447" s="38"/>
      <c r="C1447" s="38"/>
      <c r="D1447" s="38"/>
    </row>
    <row r="1448" spans="1:4" x14ac:dyDescent="0.25">
      <c r="A1448" s="38"/>
      <c r="B1448" s="38"/>
      <c r="C1448" s="38"/>
      <c r="D1448" s="38"/>
    </row>
    <row r="1449" spans="1:4" x14ac:dyDescent="0.25">
      <c r="A1449" s="38"/>
      <c r="B1449" s="38"/>
      <c r="C1449" s="38"/>
      <c r="D1449" s="38"/>
    </row>
    <row r="1450" spans="1:4" x14ac:dyDescent="0.25">
      <c r="A1450" s="38"/>
      <c r="B1450" s="38"/>
      <c r="C1450" s="38"/>
      <c r="D1450" s="38"/>
    </row>
    <row r="1451" spans="1:4" x14ac:dyDescent="0.25">
      <c r="A1451" s="38"/>
      <c r="B1451" s="38"/>
      <c r="C1451" s="38"/>
      <c r="D1451" s="38"/>
    </row>
    <row r="1452" spans="1:4" x14ac:dyDescent="0.25">
      <c r="A1452" s="38"/>
      <c r="B1452" s="38"/>
      <c r="C1452" s="38"/>
      <c r="D1452" s="38"/>
    </row>
    <row r="1453" spans="1:4" x14ac:dyDescent="0.25">
      <c r="A1453" s="38"/>
      <c r="B1453" s="38"/>
      <c r="C1453" s="38"/>
      <c r="D1453" s="38"/>
    </row>
    <row r="1454" spans="1:4" x14ac:dyDescent="0.25">
      <c r="A1454" s="38"/>
      <c r="B1454" s="38"/>
      <c r="C1454" s="38"/>
      <c r="D1454" s="38"/>
    </row>
    <row r="1455" spans="1:4" x14ac:dyDescent="0.25">
      <c r="A1455" s="38"/>
      <c r="B1455" s="38"/>
      <c r="C1455" s="38"/>
      <c r="D1455" s="38"/>
    </row>
    <row r="1456" spans="1:4" x14ac:dyDescent="0.25">
      <c r="A1456" s="38"/>
      <c r="B1456" s="38"/>
      <c r="C1456" s="38"/>
      <c r="D1456" s="38"/>
    </row>
    <row r="1457" spans="1:4" x14ac:dyDescent="0.25">
      <c r="A1457" s="38"/>
      <c r="B1457" s="38"/>
      <c r="C1457" s="38"/>
      <c r="D1457" s="38"/>
    </row>
    <row r="1458" spans="1:4" x14ac:dyDescent="0.25">
      <c r="A1458" s="38"/>
      <c r="B1458" s="38"/>
      <c r="C1458" s="38"/>
      <c r="D1458" s="38"/>
    </row>
    <row r="1459" spans="1:4" x14ac:dyDescent="0.25">
      <c r="A1459" s="38"/>
      <c r="B1459" s="38"/>
      <c r="C1459" s="38"/>
      <c r="D1459" s="38"/>
    </row>
    <row r="1460" spans="1:4" x14ac:dyDescent="0.25">
      <c r="A1460" s="38"/>
      <c r="B1460" s="38"/>
      <c r="C1460" s="38"/>
      <c r="D1460" s="38"/>
    </row>
    <row r="1461" spans="1:4" x14ac:dyDescent="0.25">
      <c r="A1461" s="38"/>
      <c r="B1461" s="38"/>
      <c r="C1461" s="38"/>
      <c r="D1461" s="38"/>
    </row>
    <row r="1462" spans="1:4" x14ac:dyDescent="0.25">
      <c r="A1462" s="38"/>
      <c r="B1462" s="38"/>
      <c r="C1462" s="38"/>
      <c r="D1462" s="38"/>
    </row>
    <row r="1463" spans="1:4" x14ac:dyDescent="0.25">
      <c r="A1463" s="38"/>
      <c r="B1463" s="38"/>
      <c r="C1463" s="38"/>
      <c r="D1463" s="38"/>
    </row>
    <row r="1464" spans="1:4" x14ac:dyDescent="0.25">
      <c r="A1464" s="38"/>
      <c r="B1464" s="38"/>
      <c r="C1464" s="38"/>
      <c r="D1464" s="38"/>
    </row>
    <row r="1465" spans="1:4" x14ac:dyDescent="0.25">
      <c r="A1465" s="38"/>
      <c r="B1465" s="38"/>
      <c r="C1465" s="38"/>
      <c r="D1465" s="38"/>
    </row>
    <row r="1466" spans="1:4" x14ac:dyDescent="0.25">
      <c r="A1466" s="38"/>
      <c r="B1466" s="38"/>
      <c r="C1466" s="38"/>
      <c r="D1466" s="38"/>
    </row>
    <row r="1467" spans="1:4" x14ac:dyDescent="0.25">
      <c r="A1467" s="38"/>
      <c r="B1467" s="38"/>
      <c r="C1467" s="38"/>
      <c r="D1467" s="38"/>
    </row>
    <row r="1468" spans="1:4" x14ac:dyDescent="0.25">
      <c r="A1468" s="38"/>
      <c r="B1468" s="38"/>
      <c r="C1468" s="38"/>
      <c r="D1468" s="38"/>
    </row>
    <row r="1469" spans="1:4" x14ac:dyDescent="0.25">
      <c r="A1469" s="38"/>
      <c r="B1469" s="38"/>
      <c r="C1469" s="38"/>
      <c r="D1469" s="38"/>
    </row>
    <row r="1470" spans="1:4" x14ac:dyDescent="0.25">
      <c r="A1470" s="38"/>
      <c r="B1470" s="38"/>
      <c r="C1470" s="38"/>
      <c r="D1470" s="38"/>
    </row>
    <row r="1471" spans="1:4" x14ac:dyDescent="0.25">
      <c r="A1471" s="38"/>
      <c r="B1471" s="38"/>
      <c r="C1471" s="38"/>
      <c r="D1471" s="38"/>
    </row>
    <row r="1472" spans="1:4" x14ac:dyDescent="0.25">
      <c r="A1472" s="38"/>
      <c r="B1472" s="38"/>
      <c r="C1472" s="38"/>
      <c r="D1472" s="38"/>
    </row>
    <row r="1473" spans="1:4" x14ac:dyDescent="0.25">
      <c r="A1473" s="38"/>
      <c r="B1473" s="38"/>
      <c r="C1473" s="38"/>
      <c r="D1473" s="38"/>
    </row>
    <row r="1474" spans="1:4" x14ac:dyDescent="0.25">
      <c r="A1474" s="38"/>
      <c r="B1474" s="38"/>
      <c r="C1474" s="38"/>
      <c r="D1474" s="38"/>
    </row>
    <row r="1475" spans="1:4" x14ac:dyDescent="0.25">
      <c r="A1475" s="38"/>
      <c r="B1475" s="38"/>
      <c r="C1475" s="38"/>
      <c r="D1475" s="38"/>
    </row>
    <row r="1476" spans="1:4" x14ac:dyDescent="0.25">
      <c r="A1476" s="38"/>
      <c r="B1476" s="38"/>
      <c r="C1476" s="38"/>
      <c r="D1476" s="38"/>
    </row>
    <row r="1477" spans="1:4" x14ac:dyDescent="0.25">
      <c r="A1477" s="38"/>
      <c r="B1477" s="38"/>
      <c r="C1477" s="38"/>
      <c r="D1477" s="38"/>
    </row>
    <row r="1478" spans="1:4" x14ac:dyDescent="0.25">
      <c r="A1478" s="38"/>
      <c r="B1478" s="38"/>
      <c r="C1478" s="38"/>
      <c r="D1478" s="38"/>
    </row>
    <row r="1479" spans="1:4" x14ac:dyDescent="0.25">
      <c r="A1479" s="38"/>
      <c r="B1479" s="38"/>
      <c r="C1479" s="38"/>
      <c r="D1479" s="38"/>
    </row>
    <row r="1480" spans="1:4" x14ac:dyDescent="0.25">
      <c r="A1480" s="38"/>
      <c r="B1480" s="38"/>
      <c r="C1480" s="38"/>
      <c r="D1480" s="38"/>
    </row>
    <row r="1481" spans="1:4" x14ac:dyDescent="0.25">
      <c r="A1481" s="38"/>
      <c r="B1481" s="38"/>
      <c r="C1481" s="38"/>
      <c r="D1481" s="38"/>
    </row>
    <row r="1482" spans="1:4" x14ac:dyDescent="0.25">
      <c r="A1482" s="38"/>
      <c r="B1482" s="38"/>
      <c r="C1482" s="38"/>
      <c r="D1482" s="38"/>
    </row>
    <row r="1483" spans="1:4" x14ac:dyDescent="0.25">
      <c r="A1483" s="38"/>
      <c r="B1483" s="38"/>
      <c r="C1483" s="38"/>
      <c r="D1483" s="38"/>
    </row>
    <row r="1484" spans="1:4" x14ac:dyDescent="0.25">
      <c r="A1484" s="38"/>
      <c r="B1484" s="38"/>
      <c r="C1484" s="38"/>
      <c r="D1484" s="38"/>
    </row>
    <row r="1485" spans="1:4" x14ac:dyDescent="0.25">
      <c r="A1485" s="38"/>
      <c r="B1485" s="38"/>
      <c r="C1485" s="38"/>
      <c r="D1485" s="38"/>
    </row>
    <row r="1486" spans="1:4" x14ac:dyDescent="0.25">
      <c r="A1486" s="38"/>
      <c r="B1486" s="38"/>
      <c r="C1486" s="38"/>
      <c r="D1486" s="38"/>
    </row>
    <row r="1487" spans="1:4" x14ac:dyDescent="0.25">
      <c r="A1487" s="38"/>
      <c r="B1487" s="38"/>
      <c r="C1487" s="38"/>
      <c r="D1487" s="38"/>
    </row>
    <row r="1488" spans="1:4" x14ac:dyDescent="0.25">
      <c r="A1488" s="38"/>
      <c r="B1488" s="38"/>
      <c r="C1488" s="38"/>
      <c r="D1488" s="38"/>
    </row>
    <row r="1489" spans="1:4" x14ac:dyDescent="0.25">
      <c r="A1489" s="38"/>
      <c r="B1489" s="38"/>
      <c r="C1489" s="38"/>
      <c r="D1489" s="38"/>
    </row>
    <row r="1490" spans="1:4" x14ac:dyDescent="0.25">
      <c r="A1490" s="38"/>
      <c r="B1490" s="38"/>
      <c r="C1490" s="38"/>
      <c r="D1490" s="38"/>
    </row>
    <row r="1491" spans="1:4" x14ac:dyDescent="0.25">
      <c r="A1491" s="38"/>
      <c r="B1491" s="38"/>
      <c r="C1491" s="38"/>
      <c r="D1491" s="38"/>
    </row>
    <row r="1492" spans="1:4" x14ac:dyDescent="0.25">
      <c r="A1492" s="38"/>
      <c r="B1492" s="38"/>
      <c r="C1492" s="38"/>
      <c r="D1492" s="38"/>
    </row>
    <row r="1493" spans="1:4" x14ac:dyDescent="0.25">
      <c r="A1493" s="38"/>
      <c r="B1493" s="38"/>
      <c r="C1493" s="38"/>
      <c r="D1493" s="38"/>
    </row>
    <row r="1494" spans="1:4" x14ac:dyDescent="0.25">
      <c r="A1494" s="38"/>
      <c r="B1494" s="38"/>
      <c r="C1494" s="38"/>
      <c r="D1494" s="38"/>
    </row>
    <row r="1495" spans="1:4" x14ac:dyDescent="0.25">
      <c r="A1495" s="38"/>
      <c r="B1495" s="38"/>
      <c r="C1495" s="38"/>
      <c r="D1495" s="38"/>
    </row>
    <row r="1496" spans="1:4" x14ac:dyDescent="0.25">
      <c r="A1496" s="38"/>
      <c r="B1496" s="38"/>
      <c r="C1496" s="38"/>
      <c r="D1496" s="38"/>
    </row>
    <row r="1497" spans="1:4" x14ac:dyDescent="0.25">
      <c r="A1497" s="38"/>
      <c r="B1497" s="38"/>
      <c r="C1497" s="38"/>
      <c r="D1497" s="38"/>
    </row>
    <row r="1498" spans="1:4" x14ac:dyDescent="0.25">
      <c r="A1498" s="38"/>
      <c r="B1498" s="38"/>
      <c r="C1498" s="38"/>
      <c r="D1498" s="38"/>
    </row>
    <row r="1499" spans="1:4" x14ac:dyDescent="0.25">
      <c r="A1499" s="38"/>
      <c r="B1499" s="38"/>
      <c r="C1499" s="38"/>
      <c r="D1499" s="38"/>
    </row>
    <row r="1500" spans="1:4" x14ac:dyDescent="0.25">
      <c r="A1500" s="38"/>
      <c r="B1500" s="38"/>
      <c r="C1500" s="38"/>
      <c r="D1500" s="38"/>
    </row>
    <row r="1501" spans="1:4" x14ac:dyDescent="0.25">
      <c r="A1501" s="38"/>
      <c r="B1501" s="38"/>
      <c r="C1501" s="38"/>
      <c r="D1501" s="38"/>
    </row>
    <row r="1502" spans="1:4" x14ac:dyDescent="0.25">
      <c r="A1502" s="38"/>
      <c r="B1502" s="38"/>
      <c r="C1502" s="38"/>
      <c r="D1502" s="38"/>
    </row>
    <row r="1503" spans="1:4" x14ac:dyDescent="0.25">
      <c r="A1503" s="38"/>
      <c r="B1503" s="38"/>
      <c r="C1503" s="38"/>
      <c r="D1503" s="38"/>
    </row>
    <row r="1504" spans="1:4" x14ac:dyDescent="0.25">
      <c r="A1504" s="38"/>
      <c r="B1504" s="38"/>
      <c r="C1504" s="38"/>
      <c r="D1504" s="38"/>
    </row>
    <row r="1505" spans="1:4" x14ac:dyDescent="0.25">
      <c r="A1505" s="38"/>
      <c r="B1505" s="38"/>
      <c r="C1505" s="38"/>
      <c r="D1505" s="38"/>
    </row>
    <row r="1506" spans="1:4" x14ac:dyDescent="0.25">
      <c r="A1506" s="38"/>
      <c r="B1506" s="38"/>
      <c r="C1506" s="38"/>
      <c r="D1506" s="38"/>
    </row>
    <row r="1507" spans="1:4" x14ac:dyDescent="0.25">
      <c r="A1507" s="38"/>
      <c r="B1507" s="38"/>
      <c r="C1507" s="38"/>
      <c r="D1507" s="38"/>
    </row>
    <row r="1508" spans="1:4" x14ac:dyDescent="0.25">
      <c r="A1508" s="38"/>
      <c r="B1508" s="38"/>
      <c r="C1508" s="38"/>
      <c r="D1508" s="38"/>
    </row>
    <row r="1509" spans="1:4" x14ac:dyDescent="0.25">
      <c r="A1509" s="38"/>
      <c r="B1509" s="38"/>
      <c r="C1509" s="38"/>
      <c r="D1509" s="38"/>
    </row>
    <row r="1510" spans="1:4" x14ac:dyDescent="0.25">
      <c r="A1510" s="38"/>
      <c r="B1510" s="38"/>
      <c r="C1510" s="38"/>
      <c r="D1510" s="38"/>
    </row>
    <row r="1511" spans="1:4" x14ac:dyDescent="0.25">
      <c r="A1511" s="38"/>
      <c r="B1511" s="38"/>
      <c r="C1511" s="38"/>
      <c r="D1511" s="38"/>
    </row>
    <row r="1512" spans="1:4" x14ac:dyDescent="0.25">
      <c r="A1512" s="38"/>
      <c r="B1512" s="38"/>
      <c r="C1512" s="38"/>
      <c r="D1512" s="38"/>
    </row>
    <row r="1513" spans="1:4" x14ac:dyDescent="0.25">
      <c r="A1513" s="38"/>
      <c r="B1513" s="38"/>
      <c r="C1513" s="38"/>
      <c r="D1513" s="38"/>
    </row>
    <row r="1514" spans="1:4" x14ac:dyDescent="0.25">
      <c r="A1514" s="38"/>
      <c r="B1514" s="38"/>
      <c r="C1514" s="38"/>
      <c r="D1514" s="38"/>
    </row>
    <row r="1515" spans="1:4" x14ac:dyDescent="0.25">
      <c r="A1515" s="38"/>
      <c r="B1515" s="38"/>
      <c r="C1515" s="38"/>
      <c r="D1515" s="38"/>
    </row>
    <row r="1516" spans="1:4" x14ac:dyDescent="0.25">
      <c r="A1516" s="38"/>
      <c r="B1516" s="38"/>
      <c r="C1516" s="38"/>
      <c r="D1516" s="38"/>
    </row>
    <row r="1517" spans="1:4" x14ac:dyDescent="0.25">
      <c r="A1517" s="38"/>
      <c r="B1517" s="38"/>
      <c r="C1517" s="38"/>
      <c r="D1517" s="38"/>
    </row>
    <row r="1518" spans="1:4" x14ac:dyDescent="0.25">
      <c r="A1518" s="38"/>
      <c r="B1518" s="38"/>
      <c r="C1518" s="38"/>
      <c r="D1518" s="38"/>
    </row>
    <row r="1519" spans="1:4" x14ac:dyDescent="0.25">
      <c r="A1519" s="38"/>
      <c r="B1519" s="38"/>
      <c r="C1519" s="38"/>
      <c r="D1519" s="38"/>
    </row>
    <row r="1520" spans="1:4" x14ac:dyDescent="0.25">
      <c r="A1520" s="38"/>
      <c r="B1520" s="38"/>
      <c r="C1520" s="38"/>
      <c r="D1520" s="38"/>
    </row>
    <row r="1521" spans="1:4" x14ac:dyDescent="0.25">
      <c r="A1521" s="38"/>
      <c r="B1521" s="38"/>
      <c r="C1521" s="38"/>
      <c r="D1521" s="38"/>
    </row>
    <row r="1522" spans="1:4" x14ac:dyDescent="0.25">
      <c r="A1522" s="38"/>
      <c r="B1522" s="38"/>
      <c r="C1522" s="38"/>
      <c r="D1522" s="38"/>
    </row>
    <row r="1523" spans="1:4" x14ac:dyDescent="0.25">
      <c r="A1523" s="38"/>
      <c r="B1523" s="38"/>
      <c r="C1523" s="38"/>
      <c r="D1523" s="38"/>
    </row>
    <row r="1524" spans="1:4" x14ac:dyDescent="0.25">
      <c r="A1524" s="38"/>
      <c r="B1524" s="38"/>
      <c r="C1524" s="38"/>
      <c r="D1524" s="38"/>
    </row>
    <row r="1525" spans="1:4" x14ac:dyDescent="0.25">
      <c r="A1525" s="38"/>
      <c r="B1525" s="38"/>
      <c r="C1525" s="38"/>
      <c r="D1525" s="38"/>
    </row>
    <row r="1526" spans="1:4" x14ac:dyDescent="0.25">
      <c r="A1526" s="38"/>
      <c r="B1526" s="38"/>
      <c r="C1526" s="38"/>
      <c r="D1526" s="38"/>
    </row>
    <row r="1527" spans="1:4" x14ac:dyDescent="0.25">
      <c r="A1527" s="38"/>
      <c r="B1527" s="38"/>
      <c r="C1527" s="38"/>
      <c r="D1527" s="38"/>
    </row>
    <row r="1528" spans="1:4" x14ac:dyDescent="0.25">
      <c r="A1528" s="38"/>
      <c r="B1528" s="38"/>
      <c r="C1528" s="38"/>
      <c r="D1528" s="38"/>
    </row>
    <row r="1529" spans="1:4" x14ac:dyDescent="0.25">
      <c r="A1529" s="38"/>
      <c r="B1529" s="38"/>
      <c r="C1529" s="38"/>
      <c r="D1529" s="38"/>
    </row>
    <row r="1530" spans="1:4" x14ac:dyDescent="0.25">
      <c r="A1530" s="38"/>
      <c r="B1530" s="38"/>
      <c r="C1530" s="38"/>
      <c r="D1530" s="38"/>
    </row>
    <row r="1531" spans="1:4" x14ac:dyDescent="0.25">
      <c r="A1531" s="38"/>
      <c r="B1531" s="38"/>
      <c r="C1531" s="38"/>
      <c r="D1531" s="38"/>
    </row>
    <row r="1532" spans="1:4" x14ac:dyDescent="0.25">
      <c r="A1532" s="38"/>
      <c r="B1532" s="38"/>
      <c r="C1532" s="38"/>
      <c r="D1532" s="38"/>
    </row>
    <row r="1533" spans="1:4" x14ac:dyDescent="0.25">
      <c r="A1533" s="38"/>
      <c r="B1533" s="38"/>
      <c r="C1533" s="38"/>
      <c r="D1533" s="38"/>
    </row>
    <row r="1534" spans="1:4" x14ac:dyDescent="0.25">
      <c r="A1534" s="38"/>
      <c r="B1534" s="38"/>
      <c r="C1534" s="38"/>
      <c r="D1534" s="38"/>
    </row>
    <row r="1535" spans="1:4" x14ac:dyDescent="0.25">
      <c r="A1535" s="38"/>
      <c r="B1535" s="38"/>
      <c r="C1535" s="38"/>
      <c r="D1535" s="38"/>
    </row>
    <row r="1536" spans="1:4" x14ac:dyDescent="0.25">
      <c r="A1536" s="38"/>
      <c r="B1536" s="38"/>
      <c r="C1536" s="38"/>
      <c r="D1536" s="38"/>
    </row>
    <row r="1537" spans="1:4" x14ac:dyDescent="0.25">
      <c r="A1537" s="38"/>
      <c r="B1537" s="38"/>
      <c r="C1537" s="38"/>
      <c r="D1537" s="38"/>
    </row>
    <row r="1538" spans="1:4" x14ac:dyDescent="0.25">
      <c r="A1538" s="38"/>
      <c r="B1538" s="38"/>
      <c r="C1538" s="38"/>
      <c r="D1538" s="38"/>
    </row>
    <row r="1539" spans="1:4" x14ac:dyDescent="0.25">
      <c r="A1539" s="38"/>
      <c r="B1539" s="38"/>
      <c r="C1539" s="38"/>
      <c r="D1539" s="38"/>
    </row>
    <row r="1540" spans="1:4" x14ac:dyDescent="0.25">
      <c r="A1540" s="38"/>
      <c r="B1540" s="38"/>
      <c r="C1540" s="38"/>
      <c r="D1540" s="38"/>
    </row>
    <row r="1541" spans="1:4" x14ac:dyDescent="0.25">
      <c r="A1541" s="38"/>
      <c r="B1541" s="38"/>
      <c r="C1541" s="38"/>
      <c r="D1541" s="38"/>
    </row>
    <row r="1542" spans="1:4" x14ac:dyDescent="0.25">
      <c r="A1542" s="38"/>
      <c r="B1542" s="38"/>
      <c r="C1542" s="38"/>
      <c r="D1542" s="38"/>
    </row>
    <row r="1543" spans="1:4" x14ac:dyDescent="0.25">
      <c r="A1543" s="38"/>
      <c r="B1543" s="38"/>
      <c r="C1543" s="38"/>
      <c r="D1543" s="38"/>
    </row>
    <row r="1544" spans="1:4" x14ac:dyDescent="0.25">
      <c r="A1544" s="38"/>
      <c r="B1544" s="38"/>
      <c r="C1544" s="38"/>
      <c r="D1544" s="38"/>
    </row>
    <row r="1545" spans="1:4" x14ac:dyDescent="0.25">
      <c r="A1545" s="38"/>
      <c r="B1545" s="38"/>
      <c r="C1545" s="38"/>
      <c r="D1545" s="38"/>
    </row>
    <row r="1546" spans="1:4" x14ac:dyDescent="0.25">
      <c r="A1546" s="38"/>
      <c r="B1546" s="38"/>
      <c r="C1546" s="38"/>
      <c r="D1546" s="38"/>
    </row>
    <row r="1547" spans="1:4" x14ac:dyDescent="0.25">
      <c r="A1547" s="38"/>
      <c r="B1547" s="38"/>
      <c r="C1547" s="38"/>
      <c r="D1547" s="38"/>
    </row>
    <row r="1548" spans="1:4" x14ac:dyDescent="0.25">
      <c r="A1548" s="38"/>
      <c r="B1548" s="38"/>
      <c r="C1548" s="38"/>
      <c r="D1548" s="38"/>
    </row>
    <row r="1549" spans="1:4" x14ac:dyDescent="0.25">
      <c r="A1549" s="38"/>
      <c r="B1549" s="38"/>
      <c r="C1549" s="38"/>
      <c r="D1549" s="38"/>
    </row>
    <row r="1550" spans="1:4" x14ac:dyDescent="0.25">
      <c r="A1550" s="38"/>
      <c r="B1550" s="38"/>
      <c r="C1550" s="38"/>
      <c r="D1550" s="38"/>
    </row>
    <row r="1551" spans="1:4" x14ac:dyDescent="0.25">
      <c r="A1551" s="38"/>
      <c r="B1551" s="38"/>
      <c r="C1551" s="38"/>
      <c r="D1551" s="38"/>
    </row>
    <row r="1552" spans="1:4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</sheetData>
  <autoFilter ref="A4:F460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Ana Borzić</cp:lastModifiedBy>
  <cp:lastPrinted>2026-07-17T10:00:49Z</cp:lastPrinted>
  <dcterms:created xsi:type="dcterms:W3CDTF">2024-02-22T20:30:43Z</dcterms:created>
  <dcterms:modified xsi:type="dcterms:W3CDTF">2026-07-17T10:00:54Z</dcterms:modified>
</cp:coreProperties>
</file>